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56" windowWidth="21996" windowHeight="9084" firstSheet="3"/>
  </bookViews>
  <sheets>
    <sheet name="Einnahmen" sheetId="1" r:id="rId1"/>
    <sheet name="Ausgaben" sheetId="2" r:id="rId2"/>
    <sheet name="Beiträge Vereine" sheetId="3" r:id="rId3"/>
    <sheet name="Lizenzen" sheetId="13" r:id="rId4"/>
    <sheet name="Passgebühren" sheetId="4" r:id="rId5"/>
    <sheet name="DRV" sheetId="5" r:id="rId6"/>
    <sheet name="Spielverkehr" sheetId="14" r:id="rId7"/>
    <sheet name="Auslagen" sheetId="6" r:id="rId8"/>
    <sheet name="Konto" sheetId="7" r:id="rId9"/>
    <sheet name="Internet" sheetId="8" r:id="rId10"/>
    <sheet name="Sponsoren" sheetId="9" r:id="rId11"/>
    <sheet name="BRKS" sheetId="15" r:id="rId12"/>
    <sheet name="Spenden" sheetId="10" r:id="rId13"/>
    <sheet name="Diverses" sheetId="11" r:id="rId14"/>
    <sheet name="Sparkonto" sheetId="12" r:id="rId15"/>
  </sheets>
  <definedNames>
    <definedName name="_xlnm.Print_Area" localSheetId="1">Ausgaben!$A$1:$O$13</definedName>
    <definedName name="_xlnm.Print_Area" localSheetId="7">Auslagen!$A$1:$Z$31</definedName>
    <definedName name="_xlnm.Print_Area" localSheetId="2">'Beiträge Vereine'!$A$1:$Z$33</definedName>
    <definedName name="_xlnm.Print_Area" localSheetId="11">BRKS!$A$1:$Z$11</definedName>
    <definedName name="_xlnm.Print_Area" localSheetId="13">Diverses!$A$1:$Z$36</definedName>
    <definedName name="_xlnm.Print_Area" localSheetId="5">DRV!$A$1:$Z$18</definedName>
    <definedName name="_xlnm.Print_Area" localSheetId="0">Einnahmen!$A$1:$O$23</definedName>
    <definedName name="_xlnm.Print_Area" localSheetId="9">Internet!$A$1:$Z$9</definedName>
    <definedName name="_xlnm.Print_Area" localSheetId="8">Konto!$A$1:$Z$18</definedName>
    <definedName name="_xlnm.Print_Area" localSheetId="3">Lizenzen!$A$1:$Z$33</definedName>
    <definedName name="_xlnm.Print_Area" localSheetId="4">Passgebühren!$A$1:$Z$33</definedName>
    <definedName name="_xlnm.Print_Area" localSheetId="14">Sparkonto!$A$1:$Z$21</definedName>
    <definedName name="_xlnm.Print_Area" localSheetId="12">Spenden!$A$1:$Z$9</definedName>
    <definedName name="_xlnm.Print_Area" localSheetId="6">Spielverkehr!$A$1:$Z$32</definedName>
    <definedName name="_xlnm.Print_Area" localSheetId="10">Sponsoren!$A$1:$Z$9</definedName>
    <definedName name="_xlnm.Print_Titles" localSheetId="2">'Beiträge Vereine'!$1:$1</definedName>
    <definedName name="_xlnm.Print_Titles" localSheetId="3">Lizenzen!$1:$1</definedName>
    <definedName name="_xlnm.Print_Titles" localSheetId="4">Passgebühren!$1:$1</definedName>
    <definedName name="Z_4F648415_CA7D_4401_ABFE_CF08B5D31919_.wvu.PrintArea" localSheetId="1" hidden="1">Ausgaben!$A$1:$O$13</definedName>
    <definedName name="Z_4F648415_CA7D_4401_ABFE_CF08B5D31919_.wvu.PrintArea" localSheetId="7" hidden="1">Auslagen!$A$1:$Z$31</definedName>
    <definedName name="Z_4F648415_CA7D_4401_ABFE_CF08B5D31919_.wvu.PrintArea" localSheetId="2" hidden="1">'Beiträge Vereine'!$A$1:$Z$33</definedName>
    <definedName name="Z_4F648415_CA7D_4401_ABFE_CF08B5D31919_.wvu.PrintArea" localSheetId="11" hidden="1">BRKS!$A$1:$Z$11</definedName>
    <definedName name="Z_4F648415_CA7D_4401_ABFE_CF08B5D31919_.wvu.PrintArea" localSheetId="13" hidden="1">Diverses!$A$1:$Z$36</definedName>
    <definedName name="Z_4F648415_CA7D_4401_ABFE_CF08B5D31919_.wvu.PrintArea" localSheetId="5" hidden="1">DRV!$A$1:$Z$18</definedName>
    <definedName name="Z_4F648415_CA7D_4401_ABFE_CF08B5D31919_.wvu.PrintArea" localSheetId="9" hidden="1">Internet!$A$1:$Z$9</definedName>
    <definedName name="Z_4F648415_CA7D_4401_ABFE_CF08B5D31919_.wvu.PrintArea" localSheetId="8" hidden="1">Konto!$A$1:$Z$18</definedName>
    <definedName name="Z_4F648415_CA7D_4401_ABFE_CF08B5D31919_.wvu.PrintArea" localSheetId="3" hidden="1">Lizenzen!$A$1:$Z$33</definedName>
    <definedName name="Z_4F648415_CA7D_4401_ABFE_CF08B5D31919_.wvu.PrintArea" localSheetId="4" hidden="1">Passgebühren!$A$1:$Z$33</definedName>
    <definedName name="Z_4F648415_CA7D_4401_ABFE_CF08B5D31919_.wvu.PrintArea" localSheetId="14" hidden="1">Sparkonto!$A$1:$Z$18</definedName>
    <definedName name="Z_4F648415_CA7D_4401_ABFE_CF08B5D31919_.wvu.PrintArea" localSheetId="12" hidden="1">Spenden!$A$1:$Z$9</definedName>
    <definedName name="Z_4F648415_CA7D_4401_ABFE_CF08B5D31919_.wvu.PrintArea" localSheetId="6" hidden="1">Spielverkehr!$A$1:$Z$32</definedName>
    <definedName name="Z_4F648415_CA7D_4401_ABFE_CF08B5D31919_.wvu.PrintArea" localSheetId="10" hidden="1">Sponsoren!$A$1:$Z$9</definedName>
    <definedName name="Z_4F648415_CA7D_4401_ABFE_CF08B5D31919_.wvu.PrintTitles" localSheetId="2" hidden="1">'Beiträge Vereine'!$1:$1</definedName>
    <definedName name="Z_4F648415_CA7D_4401_ABFE_CF08B5D31919_.wvu.PrintTitles" localSheetId="3" hidden="1">Lizenzen!$1:$1</definedName>
    <definedName name="Z_4F648415_CA7D_4401_ABFE_CF08B5D31919_.wvu.PrintTitles" localSheetId="4" hidden="1">Passgebühren!$1:$1</definedName>
    <definedName name="Z_BAC361D8_694C_41FE_B00B_D69C5B3BA90B_.wvu.PrintArea" localSheetId="1" hidden="1">Ausgaben!$A$1:$O$13</definedName>
    <definedName name="Z_BAC361D8_694C_41FE_B00B_D69C5B3BA90B_.wvu.PrintArea" localSheetId="7" hidden="1">Auslagen!$A$1:$Z$31</definedName>
    <definedName name="Z_BAC361D8_694C_41FE_B00B_D69C5B3BA90B_.wvu.PrintArea" localSheetId="2" hidden="1">'Beiträge Vereine'!$A$1:$Z$33</definedName>
    <definedName name="Z_BAC361D8_694C_41FE_B00B_D69C5B3BA90B_.wvu.PrintArea" localSheetId="11" hidden="1">BRKS!$A$1:$Z$11</definedName>
    <definedName name="Z_BAC361D8_694C_41FE_B00B_D69C5B3BA90B_.wvu.PrintArea" localSheetId="13" hidden="1">Diverses!$A$1:$Z$36</definedName>
    <definedName name="Z_BAC361D8_694C_41FE_B00B_D69C5B3BA90B_.wvu.PrintArea" localSheetId="5" hidden="1">DRV!$A$1:$Z$18</definedName>
    <definedName name="Z_BAC361D8_694C_41FE_B00B_D69C5B3BA90B_.wvu.PrintArea" localSheetId="0" hidden="1">Einnahmen!$A$1:$O$23</definedName>
    <definedName name="Z_BAC361D8_694C_41FE_B00B_D69C5B3BA90B_.wvu.PrintArea" localSheetId="9" hidden="1">Internet!$A$1:$Z$9</definedName>
    <definedName name="Z_BAC361D8_694C_41FE_B00B_D69C5B3BA90B_.wvu.PrintArea" localSheetId="8" hidden="1">Konto!$A$1:$Z$18</definedName>
    <definedName name="Z_BAC361D8_694C_41FE_B00B_D69C5B3BA90B_.wvu.PrintArea" localSheetId="3" hidden="1">Lizenzen!$A$1:$Z$33</definedName>
    <definedName name="Z_BAC361D8_694C_41FE_B00B_D69C5B3BA90B_.wvu.PrintArea" localSheetId="4" hidden="1">Passgebühren!$A$1:$Z$33</definedName>
    <definedName name="Z_BAC361D8_694C_41FE_B00B_D69C5B3BA90B_.wvu.PrintArea" localSheetId="14" hidden="1">Sparkonto!$A$1:$Z$18</definedName>
    <definedName name="Z_BAC361D8_694C_41FE_B00B_D69C5B3BA90B_.wvu.PrintArea" localSheetId="12" hidden="1">Spenden!$A$1:$Z$9</definedName>
    <definedName name="Z_BAC361D8_694C_41FE_B00B_D69C5B3BA90B_.wvu.PrintArea" localSheetId="6" hidden="1">Spielverkehr!$A$1:$Z$32</definedName>
    <definedName name="Z_BAC361D8_694C_41FE_B00B_D69C5B3BA90B_.wvu.PrintArea" localSheetId="10" hidden="1">Sponsoren!$A$1:$Z$9</definedName>
    <definedName name="Z_BAC361D8_694C_41FE_B00B_D69C5B3BA90B_.wvu.PrintTitles" localSheetId="2" hidden="1">'Beiträge Vereine'!$1:$1</definedName>
    <definedName name="Z_BAC361D8_694C_41FE_B00B_D69C5B3BA90B_.wvu.PrintTitles" localSheetId="3" hidden="1">Lizenzen!$1:$1</definedName>
    <definedName name="Z_BAC361D8_694C_41FE_B00B_D69C5B3BA90B_.wvu.PrintTitles" localSheetId="4" hidden="1">Passgebühren!$1:$1</definedName>
  </definedNames>
  <calcPr calcId="145621"/>
  <customWorkbookViews>
    <customWorkbookView name="Helmut - Persönliche Ansicht" guid="{BAC361D8-694C-41FE-B00B-D69C5B3BA90B}" mergeInterval="0" personalView="1" maximized="1" windowWidth="1920" windowHeight="807" activeSheetId="2"/>
  </customWorkbookViews>
</workbook>
</file>

<file path=xl/calcChain.xml><?xml version="1.0" encoding="utf-8"?>
<calcChain xmlns="http://schemas.openxmlformats.org/spreadsheetml/2006/main">
  <c r="Y11" i="11" l="1"/>
  <c r="W11" i="11"/>
  <c r="W12" i="11" l="1"/>
  <c r="W33" i="11"/>
  <c r="U11" i="11" l="1"/>
  <c r="U12" i="11" l="1"/>
  <c r="O20" i="14"/>
  <c r="S32" i="11" l="1"/>
  <c r="S9" i="11"/>
  <c r="Q13" i="14" l="1"/>
  <c r="Q26" i="14"/>
  <c r="Q7" i="11"/>
  <c r="Q23" i="14"/>
  <c r="O7" i="11" l="1"/>
  <c r="O22" i="14"/>
  <c r="M7" i="11" l="1"/>
  <c r="M27" i="11"/>
  <c r="M21" i="11"/>
  <c r="K7" i="11"/>
  <c r="I5" i="11"/>
  <c r="G5" i="11" l="1"/>
  <c r="D9" i="1" l="1"/>
  <c r="E9" i="1"/>
  <c r="F9" i="1"/>
  <c r="I9" i="1"/>
  <c r="K9" i="1"/>
  <c r="Y11" i="15"/>
  <c r="N9" i="1" s="1"/>
  <c r="W11" i="15"/>
  <c r="M9" i="1" s="1"/>
  <c r="U11" i="15"/>
  <c r="L9" i="1" s="1"/>
  <c r="S11" i="15"/>
  <c r="Q11" i="15"/>
  <c r="J9" i="1" s="1"/>
  <c r="O11" i="15"/>
  <c r="M11" i="15"/>
  <c r="H9" i="1" s="1"/>
  <c r="K11" i="15"/>
  <c r="G9" i="1" s="1"/>
  <c r="I11" i="15"/>
  <c r="G11" i="15"/>
  <c r="E11" i="15"/>
  <c r="C11" i="15"/>
  <c r="C9" i="1" s="1"/>
  <c r="O9" i="1" l="1"/>
  <c r="C5" i="2"/>
  <c r="Y32" i="14"/>
  <c r="N5" i="2" s="1"/>
  <c r="W32" i="14"/>
  <c r="M5" i="2" s="1"/>
  <c r="U32" i="14"/>
  <c r="L5" i="2" s="1"/>
  <c r="S32" i="14"/>
  <c r="K5" i="2" s="1"/>
  <c r="Q32" i="14"/>
  <c r="J5" i="2" s="1"/>
  <c r="O32" i="14"/>
  <c r="I5" i="2" s="1"/>
  <c r="M32" i="14"/>
  <c r="H5" i="2" s="1"/>
  <c r="K32" i="14"/>
  <c r="G5" i="2" s="1"/>
  <c r="I32" i="14"/>
  <c r="F5" i="2" s="1"/>
  <c r="G32" i="14"/>
  <c r="E5" i="2" s="1"/>
  <c r="E32" i="14"/>
  <c r="D5" i="2" s="1"/>
  <c r="C32" i="14"/>
  <c r="H4" i="1"/>
  <c r="F4" i="1"/>
  <c r="E4" i="1"/>
  <c r="D4" i="1"/>
  <c r="D5" i="1"/>
  <c r="C4" i="1"/>
  <c r="Y33" i="13"/>
  <c r="N4" i="1" s="1"/>
  <c r="W33" i="13"/>
  <c r="M4" i="1" s="1"/>
  <c r="U33" i="13"/>
  <c r="L4" i="1" s="1"/>
  <c r="S33" i="13"/>
  <c r="K4" i="1" s="1"/>
  <c r="Q33" i="13"/>
  <c r="J4" i="1" s="1"/>
  <c r="O33" i="13"/>
  <c r="I4" i="1" s="1"/>
  <c r="M33" i="13"/>
  <c r="K33" i="13"/>
  <c r="G4" i="1" s="1"/>
  <c r="I33" i="13"/>
  <c r="G33" i="13"/>
  <c r="E33" i="13"/>
  <c r="C33" i="13"/>
  <c r="O4" i="1" l="1"/>
  <c r="O5" i="2"/>
  <c r="M8" i="1"/>
  <c r="I8" i="1"/>
  <c r="G7" i="1"/>
  <c r="E7" i="1"/>
  <c r="E6" i="1"/>
  <c r="C31" i="6"/>
  <c r="C4" i="2" s="1"/>
  <c r="Y18" i="12"/>
  <c r="B18" i="12" s="1"/>
  <c r="W18" i="12"/>
  <c r="U18" i="12"/>
  <c r="S18" i="12"/>
  <c r="Q18" i="12"/>
  <c r="O18" i="12"/>
  <c r="M18" i="12"/>
  <c r="K18" i="12"/>
  <c r="I18" i="12"/>
  <c r="G18" i="12"/>
  <c r="E18" i="12"/>
  <c r="C18" i="12"/>
  <c r="Y9" i="12"/>
  <c r="W9" i="12"/>
  <c r="U9" i="12"/>
  <c r="S9" i="12"/>
  <c r="Q9" i="12"/>
  <c r="O9" i="12"/>
  <c r="M9" i="12"/>
  <c r="K9" i="12"/>
  <c r="I9" i="12"/>
  <c r="G9" i="12"/>
  <c r="E9" i="12"/>
  <c r="C9" i="12"/>
  <c r="Y18" i="5"/>
  <c r="N3" i="2" s="1"/>
  <c r="W18" i="5"/>
  <c r="M3" i="2" s="1"/>
  <c r="U18" i="5"/>
  <c r="L3" i="2" s="1"/>
  <c r="S18" i="5"/>
  <c r="K3" i="2" s="1"/>
  <c r="Q18" i="5"/>
  <c r="J3" i="2" s="1"/>
  <c r="O18" i="5"/>
  <c r="I3" i="2" s="1"/>
  <c r="M18" i="5"/>
  <c r="H3" i="2" s="1"/>
  <c r="K18" i="5"/>
  <c r="G3" i="2" s="1"/>
  <c r="I18" i="5"/>
  <c r="F3" i="2" s="1"/>
  <c r="G18" i="5"/>
  <c r="E3" i="2" s="1"/>
  <c r="E18" i="5"/>
  <c r="D3" i="2" s="1"/>
  <c r="C18" i="5"/>
  <c r="C3" i="2" s="1"/>
  <c r="Y9" i="5"/>
  <c r="N6" i="1" s="1"/>
  <c r="W9" i="5"/>
  <c r="M6" i="1" s="1"/>
  <c r="U9" i="5"/>
  <c r="L6" i="1" s="1"/>
  <c r="S9" i="5"/>
  <c r="K6" i="1" s="1"/>
  <c r="Q9" i="5"/>
  <c r="J6" i="1" s="1"/>
  <c r="O9" i="5"/>
  <c r="I6" i="1" s="1"/>
  <c r="M9" i="5"/>
  <c r="H6" i="1" s="1"/>
  <c r="K9" i="5"/>
  <c r="G6" i="1" s="1"/>
  <c r="I9" i="5"/>
  <c r="F6" i="1" s="1"/>
  <c r="G9" i="5"/>
  <c r="E9" i="5"/>
  <c r="D6" i="1" s="1"/>
  <c r="C9" i="5"/>
  <c r="C6" i="1" s="1"/>
  <c r="Y33" i="4"/>
  <c r="N5" i="1" s="1"/>
  <c r="W33" i="4"/>
  <c r="M5" i="1" s="1"/>
  <c r="U33" i="4"/>
  <c r="L5" i="1" s="1"/>
  <c r="S33" i="4"/>
  <c r="K5" i="1" s="1"/>
  <c r="Q33" i="4"/>
  <c r="J5" i="1" s="1"/>
  <c r="O33" i="4"/>
  <c r="I5" i="1" s="1"/>
  <c r="M33" i="4"/>
  <c r="H5" i="1" s="1"/>
  <c r="K33" i="4"/>
  <c r="G5" i="1" s="1"/>
  <c r="I33" i="4"/>
  <c r="F5" i="1" s="1"/>
  <c r="G33" i="4"/>
  <c r="E5" i="1" s="1"/>
  <c r="E33" i="4"/>
  <c r="C33" i="4"/>
  <c r="C5" i="1" s="1"/>
  <c r="S17" i="11"/>
  <c r="Y36" i="11"/>
  <c r="W36" i="11"/>
  <c r="U36" i="11"/>
  <c r="S36" i="11"/>
  <c r="Q36" i="11"/>
  <c r="O36" i="11"/>
  <c r="M36" i="11"/>
  <c r="H8" i="2" s="1"/>
  <c r="K36" i="11"/>
  <c r="G8" i="2" s="1"/>
  <c r="I36" i="11"/>
  <c r="G36" i="11"/>
  <c r="E8" i="2" s="1"/>
  <c r="E36" i="11"/>
  <c r="D8" i="2" s="1"/>
  <c r="C36" i="11"/>
  <c r="C8" i="2" s="1"/>
  <c r="Y17" i="11"/>
  <c r="N11" i="1" s="1"/>
  <c r="W17" i="11"/>
  <c r="M11" i="1" s="1"/>
  <c r="U17" i="11"/>
  <c r="L11" i="1" s="1"/>
  <c r="Q17" i="11"/>
  <c r="J11" i="1" s="1"/>
  <c r="O17" i="11"/>
  <c r="I11" i="1" s="1"/>
  <c r="M17" i="11"/>
  <c r="H11" i="1" s="1"/>
  <c r="K17" i="11"/>
  <c r="G11" i="1" s="1"/>
  <c r="I17" i="11"/>
  <c r="F11" i="1" s="1"/>
  <c r="G17" i="11"/>
  <c r="E11" i="1" s="1"/>
  <c r="E17" i="11"/>
  <c r="D11" i="1" s="1"/>
  <c r="C17" i="11"/>
  <c r="Y9" i="10"/>
  <c r="N10" i="1" s="1"/>
  <c r="W9" i="10"/>
  <c r="M10" i="1" s="1"/>
  <c r="U9" i="10"/>
  <c r="L10" i="1" s="1"/>
  <c r="S9" i="10"/>
  <c r="Q9" i="10"/>
  <c r="J10" i="1" s="1"/>
  <c r="O9" i="10"/>
  <c r="I10" i="1" s="1"/>
  <c r="M9" i="10"/>
  <c r="H10" i="1" s="1"/>
  <c r="K9" i="10"/>
  <c r="G10" i="1" s="1"/>
  <c r="I9" i="10"/>
  <c r="F10" i="1" s="1"/>
  <c r="G9" i="10"/>
  <c r="E9" i="10"/>
  <c r="D10" i="1" s="1"/>
  <c r="C9" i="10"/>
  <c r="C10" i="1" s="1"/>
  <c r="Y9" i="9"/>
  <c r="N8" i="1" s="1"/>
  <c r="W9" i="9"/>
  <c r="U9" i="9"/>
  <c r="L8" i="1" s="1"/>
  <c r="S9" i="9"/>
  <c r="K8" i="1" s="1"/>
  <c r="Q9" i="9"/>
  <c r="J8" i="1" s="1"/>
  <c r="O9" i="9"/>
  <c r="M9" i="9"/>
  <c r="H8" i="1" s="1"/>
  <c r="K9" i="9"/>
  <c r="G8" i="1" s="1"/>
  <c r="I9" i="9"/>
  <c r="F8" i="1" s="1"/>
  <c r="G9" i="9"/>
  <c r="E8" i="1" s="1"/>
  <c r="E9" i="9"/>
  <c r="C9" i="9"/>
  <c r="Y9" i="8"/>
  <c r="W9" i="8"/>
  <c r="U9" i="8"/>
  <c r="S9" i="8"/>
  <c r="K7" i="2" s="1"/>
  <c r="Q9" i="8"/>
  <c r="J7" i="2" s="1"/>
  <c r="O9" i="8"/>
  <c r="I7" i="2" s="1"/>
  <c r="M9" i="8"/>
  <c r="K9" i="8"/>
  <c r="I9" i="8"/>
  <c r="G9" i="8"/>
  <c r="E9" i="8"/>
  <c r="D7" i="2" s="1"/>
  <c r="C9" i="8"/>
  <c r="C7" i="2" s="1"/>
  <c r="Y18" i="7"/>
  <c r="N6" i="2" s="1"/>
  <c r="W18" i="7"/>
  <c r="M6" i="2" s="1"/>
  <c r="U18" i="7"/>
  <c r="L6" i="2" s="1"/>
  <c r="S18" i="7"/>
  <c r="K6" i="2" s="1"/>
  <c r="Q18" i="7"/>
  <c r="J6" i="2" s="1"/>
  <c r="O18" i="7"/>
  <c r="I6" i="2" s="1"/>
  <c r="M18" i="7"/>
  <c r="H6" i="2" s="1"/>
  <c r="K18" i="7"/>
  <c r="G6" i="2" s="1"/>
  <c r="I18" i="7"/>
  <c r="F6" i="2" s="1"/>
  <c r="G18" i="7"/>
  <c r="E6" i="2" s="1"/>
  <c r="E18" i="7"/>
  <c r="D6" i="2" s="1"/>
  <c r="C18" i="7"/>
  <c r="C6" i="2" s="1"/>
  <c r="Y9" i="7"/>
  <c r="N7" i="1" s="1"/>
  <c r="W9" i="7"/>
  <c r="M7" i="1" s="1"/>
  <c r="U9" i="7"/>
  <c r="L7" i="1" s="1"/>
  <c r="S9" i="7"/>
  <c r="K7" i="1" s="1"/>
  <c r="Q9" i="7"/>
  <c r="J7" i="1" s="1"/>
  <c r="O9" i="7"/>
  <c r="I7" i="1" s="1"/>
  <c r="M9" i="7"/>
  <c r="H7" i="1" s="1"/>
  <c r="K9" i="7"/>
  <c r="I9" i="7"/>
  <c r="F7" i="1" s="1"/>
  <c r="G9" i="7"/>
  <c r="E9" i="7"/>
  <c r="D7" i="1" s="1"/>
  <c r="C9" i="7"/>
  <c r="C7" i="1" s="1"/>
  <c r="Y31" i="6"/>
  <c r="N4" i="2" s="1"/>
  <c r="W31" i="6"/>
  <c r="M4" i="2" s="1"/>
  <c r="U31" i="6"/>
  <c r="L4" i="2" s="1"/>
  <c r="S31" i="6"/>
  <c r="K4" i="2" s="1"/>
  <c r="Q31" i="6"/>
  <c r="J4" i="2" s="1"/>
  <c r="O31" i="6"/>
  <c r="I4" i="2" s="1"/>
  <c r="M31" i="6"/>
  <c r="H4" i="2" s="1"/>
  <c r="K31" i="6"/>
  <c r="G4" i="2" s="1"/>
  <c r="I31" i="6"/>
  <c r="F4" i="2" s="1"/>
  <c r="G31" i="6"/>
  <c r="E4" i="2" s="1"/>
  <c r="E31" i="6"/>
  <c r="D4" i="2" s="1"/>
  <c r="Y33" i="3"/>
  <c r="N3" i="1" s="1"/>
  <c r="W33" i="3"/>
  <c r="M3" i="1" s="1"/>
  <c r="U33" i="3"/>
  <c r="L3" i="1" s="1"/>
  <c r="S33" i="3"/>
  <c r="K3" i="1" s="1"/>
  <c r="Q33" i="3"/>
  <c r="J3" i="1" s="1"/>
  <c r="O33" i="3"/>
  <c r="I3" i="1" s="1"/>
  <c r="M33" i="3"/>
  <c r="H3" i="1" s="1"/>
  <c r="K33" i="3"/>
  <c r="G3" i="1" s="1"/>
  <c r="I33" i="3"/>
  <c r="F3" i="1" s="1"/>
  <c r="G33" i="3"/>
  <c r="E3" i="1" s="1"/>
  <c r="E33" i="3"/>
  <c r="D3" i="1" s="1"/>
  <c r="C33" i="3"/>
  <c r="N8" i="2"/>
  <c r="M8" i="2"/>
  <c r="L8" i="2"/>
  <c r="K8" i="2"/>
  <c r="J8" i="2"/>
  <c r="I8" i="2"/>
  <c r="F8" i="2"/>
  <c r="N7" i="2"/>
  <c r="M7" i="2"/>
  <c r="L7" i="2"/>
  <c r="H7" i="2"/>
  <c r="G7" i="2"/>
  <c r="F7" i="2"/>
  <c r="E7" i="2"/>
  <c r="A4" i="2"/>
  <c r="C11" i="1"/>
  <c r="K10" i="1"/>
  <c r="E10" i="1"/>
  <c r="D8" i="1"/>
  <c r="C8" i="1"/>
  <c r="O5" i="1" l="1"/>
  <c r="B9" i="12"/>
  <c r="E20" i="12" s="1"/>
  <c r="L20" i="1" s="1"/>
  <c r="M10" i="2"/>
  <c r="O4" i="2"/>
  <c r="O3" i="2"/>
  <c r="E10" i="2"/>
  <c r="G10" i="2"/>
  <c r="I10" i="2"/>
  <c r="K10" i="2"/>
  <c r="C3" i="1"/>
  <c r="H10" i="2"/>
  <c r="C10" i="2"/>
  <c r="O6" i="2"/>
  <c r="K11" i="1"/>
  <c r="K12" i="1" s="1"/>
  <c r="O7" i="2"/>
  <c r="G12" i="1"/>
  <c r="D12" i="1"/>
  <c r="E12" i="1"/>
  <c r="I12" i="1"/>
  <c r="M12" i="1"/>
  <c r="O8" i="2"/>
  <c r="F12" i="1"/>
  <c r="H12" i="1"/>
  <c r="J12" i="1"/>
  <c r="L12" i="1"/>
  <c r="N12" i="1"/>
  <c r="O7" i="1"/>
  <c r="O8" i="1"/>
  <c r="O10" i="1"/>
  <c r="D10" i="2"/>
  <c r="F10" i="2"/>
  <c r="J10" i="2"/>
  <c r="L10" i="2"/>
  <c r="N10" i="2"/>
  <c r="O6" i="1"/>
  <c r="O10" i="2" l="1"/>
  <c r="O11" i="1"/>
  <c r="O3" i="1"/>
  <c r="C12" i="1"/>
  <c r="C13" i="2" l="1"/>
  <c r="C17" i="1"/>
  <c r="O12" i="1"/>
  <c r="E20" i="1" s="1"/>
  <c r="E22" i="1" s="1"/>
</calcChain>
</file>

<file path=xl/comments1.xml><?xml version="1.0" encoding="utf-8"?>
<comments xmlns="http://schemas.openxmlformats.org/spreadsheetml/2006/main">
  <authors>
    <author>Helmut</author>
  </authors>
  <commentList>
    <comment ref="O20" authorId="0">
      <text>
        <r>
          <rPr>
            <b/>
            <sz val="9"/>
            <color indexed="81"/>
            <rFont val="Tahoma"/>
            <charset val="1"/>
          </rPr>
          <t>Helmut:</t>
        </r>
        <r>
          <rPr>
            <sz val="9"/>
            <color indexed="81"/>
            <rFont val="Tahoma"/>
            <charset val="1"/>
          </rPr>
          <t xml:space="preserve">
=1144,6 Einzahlung 27.07.
-650 Rückzahlung 21.10.</t>
        </r>
      </text>
    </comment>
  </commentList>
</comments>
</file>

<file path=xl/sharedStrings.xml><?xml version="1.0" encoding="utf-8"?>
<sst xmlns="http://schemas.openxmlformats.org/spreadsheetml/2006/main" count="923" uniqueCount="161">
  <si>
    <t>Datum:</t>
  </si>
  <si>
    <t>Einnahmen</t>
  </si>
  <si>
    <t>Ausgaben</t>
  </si>
  <si>
    <t>No.</t>
  </si>
  <si>
    <t>Beschreibung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</si>
  <si>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</si>
  <si>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</si>
  <si>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</si>
  <si>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</si>
  <si>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</si>
  <si>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</si>
  <si>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</si>
  <si>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</si>
  <si>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</si>
  <si>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</si>
  <si>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</si>
  <si>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</si>
  <si>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DRV</t>
  </si>
  <si>
    <t>Sponsoren</t>
  </si>
  <si>
    <t>Spenden</t>
  </si>
  <si>
    <t>Diverses</t>
  </si>
  <si>
    <t>Gesamt Monat</t>
  </si>
  <si>
    <t>Bemerkung:</t>
  </si>
  <si>
    <t>Einnahmen Gesamt :</t>
  </si>
  <si>
    <t>Erstellt von:</t>
  </si>
  <si>
    <t>Geprüft von:</t>
  </si>
  <si>
    <t>Helmut Kraiger</t>
  </si>
  <si>
    <t>Internet</t>
  </si>
  <si>
    <t>Ausgaben Gesamt:</t>
  </si>
  <si>
    <t>Summe</t>
  </si>
  <si>
    <t>Betrag</t>
  </si>
  <si>
    <t>Datum</t>
  </si>
  <si>
    <t>Deutscher Rugby Verband</t>
  </si>
  <si>
    <t>Rugby Verband Bayern</t>
  </si>
  <si>
    <t>Zinsen</t>
  </si>
  <si>
    <t>Starto AG</t>
  </si>
  <si>
    <t>Beiträge Vereine</t>
  </si>
  <si>
    <t>München RFC</t>
  </si>
  <si>
    <t>RC Regensburg 2000</t>
  </si>
  <si>
    <t>Illesheim RFC</t>
  </si>
  <si>
    <t>RFC Augsburg</t>
  </si>
  <si>
    <t>RFC Bad Reichenhall</t>
  </si>
  <si>
    <t>VfB Ulm</t>
  </si>
  <si>
    <t>TV Memmingen</t>
  </si>
  <si>
    <t>TUS Fürstenfeldbruck</t>
  </si>
  <si>
    <t>VfB Hafenlohr</t>
  </si>
  <si>
    <t>Passgebühren</t>
  </si>
  <si>
    <t>Auslagen</t>
  </si>
  <si>
    <t>Kontokorrent</t>
  </si>
  <si>
    <t>Sparkonto</t>
  </si>
  <si>
    <t>TV 1861  Ingolstadt</t>
  </si>
  <si>
    <t xml:space="preserve">Beiträge sind nicht bezahlt worden: </t>
  </si>
  <si>
    <t>Herzogenaurach SC Nord</t>
  </si>
  <si>
    <t>SC Gröbenzell</t>
  </si>
  <si>
    <t>TSV 1846 Nürnberg</t>
  </si>
  <si>
    <t>Kapitalertragssteuer</t>
  </si>
  <si>
    <t>Solidaritätszuschlag</t>
  </si>
  <si>
    <t>Gebühren Konto</t>
  </si>
  <si>
    <t>RC Unterföhring</t>
  </si>
  <si>
    <t>Passgebührenerstattung Jugend</t>
  </si>
  <si>
    <t>Passgebührenerstattung Frauen</t>
  </si>
  <si>
    <t>Passgebührenerstattung Herren</t>
  </si>
  <si>
    <t>Amberg Lions SV Raigering</t>
  </si>
  <si>
    <t>Würzburger RK</t>
  </si>
  <si>
    <t>Kontonummer: 276006802</t>
  </si>
  <si>
    <t>TS 1861 Bayreuth</t>
  </si>
  <si>
    <t>ASV Winterdorf</t>
  </si>
  <si>
    <t>RC Meteor Nördlingen</t>
  </si>
  <si>
    <t>Allgäu Rugby</t>
  </si>
  <si>
    <t>FC Eintracht Bamberg</t>
  </si>
  <si>
    <t>Bankleitzahl: 700 100 80</t>
  </si>
  <si>
    <t>Zinsen/Entgeld</t>
  </si>
  <si>
    <t>Jahresergebnis 2015</t>
  </si>
  <si>
    <t>RC Studentenstadt München</t>
  </si>
  <si>
    <t>Lizenzgebühren</t>
  </si>
  <si>
    <t>Spielverkehr</t>
  </si>
  <si>
    <t>Bayerischer Rasenkraft Sport</t>
  </si>
  <si>
    <t>Bayerischer Rasen Kraft Sport</t>
  </si>
  <si>
    <t>Staatsmittelanteil Jugendtag Hannover</t>
  </si>
  <si>
    <t>Forderungen:</t>
  </si>
  <si>
    <t>Konto</t>
  </si>
  <si>
    <t>Jahresergebnis 2016</t>
  </si>
  <si>
    <t>Vfl Hafenlohr 2015 und 2016</t>
  </si>
  <si>
    <t xml:space="preserve">RL-Lizenz ist nicht bezahlt worden: </t>
  </si>
  <si>
    <t>RT Grafenwöhr</t>
  </si>
  <si>
    <t>TV 1848 Coburg</t>
  </si>
  <si>
    <t>RC Innsbruck</t>
  </si>
  <si>
    <t>RC Brixen</t>
  </si>
  <si>
    <t>RC Ravensburg</t>
  </si>
  <si>
    <t>Strafe Allgäu nicht antreten</t>
  </si>
  <si>
    <t>Postgebühren Kassenwart</t>
  </si>
  <si>
    <t>Munich Old Boys Support</t>
  </si>
  <si>
    <t>U16 und U18 Landeskader</t>
  </si>
  <si>
    <t>U16 und U18 Trainerreisekosten</t>
  </si>
  <si>
    <t>Jugendtrainertag in Hannover</t>
  </si>
  <si>
    <t>U14 und U18  Hotel in Prag</t>
  </si>
  <si>
    <t>Geschenk Präsident FFR</t>
  </si>
  <si>
    <t>Geschenk Adidas Blumen</t>
  </si>
  <si>
    <t>Visitenkarten Team</t>
  </si>
  <si>
    <t>Jugendleitersitzung Miete</t>
  </si>
  <si>
    <t>Trikotsätze RVBY Auswahl</t>
  </si>
  <si>
    <t>Mercahndising RVBY Auswahlen</t>
  </si>
  <si>
    <t>Vorstand Ausgaben Souveniers</t>
  </si>
  <si>
    <t>Merchandising RVBY Auswahlen</t>
  </si>
  <si>
    <t>Klamotten und Spende</t>
  </si>
  <si>
    <t>U18 Auswahl</t>
  </si>
  <si>
    <t>Ausrüstung RVBY Auswahl</t>
  </si>
  <si>
    <t>U18 Auswahl Verpflegung</t>
  </si>
  <si>
    <t>Merchandising Krawatten</t>
  </si>
  <si>
    <t>Pokale</t>
  </si>
  <si>
    <t>U18 Auswahl Physio</t>
  </si>
  <si>
    <t>U18 LVM Frauen</t>
  </si>
  <si>
    <t>Internationalles Jugendturnier</t>
  </si>
  <si>
    <t>Merchadising RVBY Auswahlen</t>
  </si>
  <si>
    <t>Informationsveranstaltung</t>
  </si>
  <si>
    <t>DRJT un Hannover Bahnticket</t>
  </si>
  <si>
    <t>Vorstandsbesuch FFR</t>
  </si>
  <si>
    <t>U16 und U18 LVM in Neckarsulm</t>
  </si>
  <si>
    <t>Strafe Allgäu Rote Karte</t>
  </si>
  <si>
    <t>Merchandising</t>
  </si>
  <si>
    <t>Trainerausbildung Andi Eckert</t>
  </si>
  <si>
    <t>Verbandsmaterial U16 und U18 Auswahl</t>
  </si>
  <si>
    <t>Choaching Kurs Reisekosten</t>
  </si>
  <si>
    <t>Choaching Kurs WAR</t>
  </si>
  <si>
    <t>U16 Sichtungslehrgang</t>
  </si>
  <si>
    <t>U18 Anmeldegebühr RVBY Meisterschaften</t>
  </si>
  <si>
    <t>Anmeldegebühr LVM U16 und U18</t>
  </si>
  <si>
    <t>Plastikkarten für Spielerpässe</t>
  </si>
  <si>
    <t>U18 LVM Hotel</t>
  </si>
  <si>
    <t>U18 LVM Mietauto</t>
  </si>
  <si>
    <t>U16 und U18 SAS Turnier</t>
  </si>
  <si>
    <t>Schulfest in Altdorf</t>
  </si>
  <si>
    <t>U16 und U18 LVM in Nürnberg</t>
  </si>
  <si>
    <t>U16 und U18 LVM Busrechnung</t>
  </si>
  <si>
    <t>U16 und U18 LVM in Nürnberg Hotel</t>
  </si>
  <si>
    <t>Anteil ZPL Beleg 068</t>
  </si>
  <si>
    <t>Anteil Staatsmittel</t>
  </si>
  <si>
    <t xml:space="preserve">Erstattung für Kontogebühren </t>
  </si>
  <si>
    <t>U18 Aauswahltraining Frauen</t>
  </si>
  <si>
    <t>Jugendbildungsmassnahme</t>
  </si>
  <si>
    <t>Jugendbildungsmassnahme Physio</t>
  </si>
  <si>
    <t>Jugendbildungsmassnahme Hotel</t>
  </si>
  <si>
    <t>Jugendbildungsmassnahme Anmeldungen</t>
  </si>
  <si>
    <t>Jugendbildungsmassnahme Trainer</t>
  </si>
  <si>
    <t>Trainerausbildung Ian Dawson</t>
  </si>
  <si>
    <t>U16 und U18 LVM Reisekosten</t>
  </si>
  <si>
    <t>Tineon AG Software</t>
  </si>
  <si>
    <t>Strafe Ravensburg</t>
  </si>
  <si>
    <t>Urkunden für Kinder</t>
  </si>
  <si>
    <t>BSJ Zuschuss MühldorfLSH</t>
  </si>
  <si>
    <t>Fanreise GER vs. URU</t>
  </si>
  <si>
    <t>Bayernkader Ausrüstung</t>
  </si>
  <si>
    <t>Rechnung Notar</t>
  </si>
  <si>
    <t>U14 und U16 Busfahrt nach Heidelberg</t>
  </si>
  <si>
    <t>U14 und U16 Hotel Heidelberg</t>
  </si>
  <si>
    <t>Tickets GER vs. URU</t>
  </si>
  <si>
    <t>Landesjustizkasse Eintragung Satzung</t>
  </si>
  <si>
    <t>Treuhandkonto</t>
  </si>
  <si>
    <t>Mietauto Trainerkonferenz</t>
  </si>
  <si>
    <t>Präsentationsvorlagen EPI FOUR</t>
  </si>
  <si>
    <t>Vorstand Toner für Drucker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</si>
</sst>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_€"/>
    <numFmt numFmtId="166" formatCode="[$-407]d/\ mmmm\ yyyy;@"/>
  </numFmts>
  <fonts count="15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164" fontId="4" fillId="0" borderId="17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164" fontId="4" fillId="0" borderId="20" xfId="0" applyNumberFormat="1" applyFont="1" applyBorder="1" applyAlignment="1" applyProtection="1">
      <alignment vertical="center"/>
    </xf>
    <xf numFmtId="164" fontId="4" fillId="0" borderId="21" xfId="0" applyNumberFormat="1" applyFont="1" applyBorder="1" applyAlignment="1" applyProtection="1">
      <alignment vertical="center"/>
    </xf>
    <xf numFmtId="164" fontId="4" fillId="0" borderId="17" xfId="0" applyNumberFormat="1" applyFont="1" applyBorder="1" applyAlignment="1" applyProtection="1">
      <alignment vertical="center"/>
    </xf>
    <xf numFmtId="164" fontId="4" fillId="0" borderId="22" xfId="0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vertical="center"/>
    </xf>
    <xf numFmtId="164" fontId="4" fillId="0" borderId="26" xfId="0" applyNumberFormat="1" applyFont="1" applyBorder="1" applyAlignment="1" applyProtection="1">
      <alignment horizontal="right" vertical="center"/>
    </xf>
    <xf numFmtId="164" fontId="4" fillId="0" borderId="27" xfId="0" applyNumberFormat="1" applyFont="1" applyBorder="1" applyAlignment="1" applyProtection="1">
      <alignment horizontal="right" vertical="center"/>
    </xf>
    <xf numFmtId="164" fontId="4" fillId="0" borderId="28" xfId="0" applyNumberFormat="1" applyFont="1" applyBorder="1" applyAlignment="1" applyProtection="1">
      <alignment horizontal="right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164" fontId="7" fillId="0" borderId="30" xfId="0" applyNumberFormat="1" applyFont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Continuous"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165" fontId="4" fillId="0" borderId="5" xfId="0" applyNumberFormat="1" applyFont="1" applyBorder="1" applyAlignment="1" applyProtection="1">
      <alignment horizontal="left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39" fontId="4" fillId="0" borderId="8" xfId="0" applyNumberFormat="1" applyFont="1" applyBorder="1" applyAlignment="1" applyProtection="1">
      <alignment vertical="center"/>
      <protection locked="0"/>
    </xf>
    <xf numFmtId="14" fontId="4" fillId="0" borderId="7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164" fontId="4" fillId="0" borderId="22" xfId="0" applyNumberFormat="1" applyFont="1" applyBorder="1" applyAlignment="1" applyProtection="1">
      <alignment horizontal="right" vertical="center"/>
    </xf>
    <xf numFmtId="164" fontId="4" fillId="0" borderId="21" xfId="0" applyNumberFormat="1" applyFont="1" applyBorder="1" applyAlignment="1" applyProtection="1">
      <alignment horizontal="right" vertical="center"/>
    </xf>
    <xf numFmtId="164" fontId="4" fillId="0" borderId="17" xfId="0" applyNumberFormat="1" applyFont="1" applyBorder="1" applyAlignment="1" applyProtection="1">
      <alignment horizontal="right" vertical="center"/>
    </xf>
    <xf numFmtId="0" fontId="7" fillId="0" borderId="35" xfId="0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center" vertical="center"/>
    </xf>
    <xf numFmtId="0" fontId="7" fillId="0" borderId="38" xfId="0" applyFont="1" applyBorder="1" applyAlignment="1" applyProtection="1">
      <alignment vertical="center"/>
    </xf>
    <xf numFmtId="164" fontId="7" fillId="0" borderId="13" xfId="0" applyNumberFormat="1" applyFont="1" applyBorder="1" applyAlignment="1" applyProtection="1">
      <alignment vertical="center"/>
    </xf>
    <xf numFmtId="164" fontId="7" fillId="0" borderId="14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0" fillId="0" borderId="62" xfId="0" applyFont="1" applyBorder="1" applyAlignment="1" applyProtection="1">
      <alignment horizontal="left" vertical="center"/>
    </xf>
    <xf numFmtId="0" fontId="10" fillId="0" borderId="63" xfId="0" applyFont="1" applyBorder="1" applyAlignment="1" applyProtection="1">
      <alignment horizontal="left" vertical="center"/>
    </xf>
    <xf numFmtId="0" fontId="10" fillId="0" borderId="6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left" vertical="center"/>
      <protection locked="0"/>
    </xf>
    <xf numFmtId="0" fontId="10" fillId="0" borderId="63" xfId="0" applyFont="1" applyBorder="1" applyAlignment="1" applyProtection="1">
      <alignment horizontal="left" vertical="center"/>
      <protection locked="0"/>
    </xf>
    <xf numFmtId="164" fontId="1" fillId="0" borderId="71" xfId="0" applyNumberFormat="1" applyFont="1" applyBorder="1" applyAlignment="1" applyProtection="1">
      <alignment horizontal="right" vertical="center"/>
      <protection locked="0"/>
    </xf>
    <xf numFmtId="0" fontId="1" fillId="0" borderId="72" xfId="0" applyNumberFormat="1" applyFont="1" applyBorder="1" applyAlignment="1" applyProtection="1">
      <alignment horizontal="center" vertical="center"/>
      <protection locked="0"/>
    </xf>
    <xf numFmtId="0" fontId="1" fillId="0" borderId="73" xfId="0" applyNumberFormat="1" applyFont="1" applyBorder="1" applyAlignment="1" applyProtection="1">
      <alignment horizontal="center" vertical="center"/>
      <protection locked="0"/>
    </xf>
    <xf numFmtId="164" fontId="4" fillId="0" borderId="74" xfId="0" applyNumberFormat="1" applyFont="1" applyBorder="1" applyAlignment="1" applyProtection="1">
      <alignment vertical="center"/>
    </xf>
    <xf numFmtId="164" fontId="4" fillId="0" borderId="53" xfId="0" applyNumberFormat="1" applyFont="1" applyBorder="1" applyAlignment="1" applyProtection="1">
      <alignment vertical="center"/>
    </xf>
    <xf numFmtId="0" fontId="5" fillId="0" borderId="75" xfId="0" applyFont="1" applyBorder="1" applyAlignment="1" applyProtection="1">
      <alignment horizontal="left" vertical="center"/>
    </xf>
    <xf numFmtId="0" fontId="1" fillId="0" borderId="77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left" vertical="center"/>
      <protection locked="0"/>
    </xf>
    <xf numFmtId="0" fontId="1" fillId="0" borderId="76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1" fillId="0" borderId="63" xfId="0" applyFont="1" applyBorder="1" applyAlignment="1" applyProtection="1">
      <alignment horizontal="left" vertical="center"/>
    </xf>
    <xf numFmtId="0" fontId="1" fillId="0" borderId="63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</xf>
    <xf numFmtId="0" fontId="1" fillId="0" borderId="7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vertical="center"/>
    </xf>
    <xf numFmtId="4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77" xfId="0" applyNumberFormat="1" applyFont="1" applyBorder="1" applyAlignment="1" applyProtection="1">
      <alignment horizontal="center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77" xfId="0" applyNumberFormat="1" applyFont="1" applyBorder="1" applyAlignment="1" applyProtection="1">
      <alignment horizontal="center" vertical="center"/>
      <protection locked="0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77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77" xfId="0" applyNumberFormat="1" applyFont="1" applyBorder="1" applyAlignment="1" applyProtection="1">
      <alignment horizontal="center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 horizontal="left" vertical="center"/>
      <protection locked="0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71" xfId="0" applyNumberFormat="1" applyFont="1" applyBorder="1" applyAlignment="1" applyProtection="1">
      <alignment horizontal="right" vertical="center"/>
      <protection locked="0"/>
    </xf>
    <xf numFmtId="0" fontId="1" fillId="0" borderId="7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64" fontId="1" fillId="0" borderId="51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left" vertical="center"/>
    </xf>
    <xf numFmtId="16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80" xfId="0" applyNumberFormat="1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left" vertical="center"/>
    </xf>
    <xf numFmtId="0" fontId="1" fillId="0" borderId="78" xfId="0" applyFont="1" applyBorder="1" applyAlignment="1" applyProtection="1">
      <alignment vertical="center"/>
    </xf>
    <xf numFmtId="0" fontId="1" fillId="0" borderId="75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vertical="center"/>
    </xf>
    <xf numFmtId="164" fontId="6" fillId="0" borderId="69" xfId="0" applyNumberFormat="1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</xf>
    <xf numFmtId="164" fontId="6" fillId="0" borderId="46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55" xfId="0" applyNumberFormat="1" applyFont="1" applyBorder="1" applyAlignment="1" applyProtection="1">
      <alignment horizontal="left" vertical="center"/>
      <protection locked="0"/>
    </xf>
    <xf numFmtId="164" fontId="1" fillId="0" borderId="59" xfId="0" applyNumberFormat="1" applyFont="1" applyBorder="1" applyAlignment="1" applyProtection="1">
      <alignment horizontal="left" vertical="center"/>
      <protection locked="0"/>
    </xf>
    <xf numFmtId="0" fontId="1" fillId="0" borderId="53" xfId="0" applyNumberFormat="1" applyFont="1" applyBorder="1" applyAlignment="1" applyProtection="1">
      <alignment horizontal="left" vertical="center"/>
      <protection locked="0"/>
    </xf>
    <xf numFmtId="164" fontId="1" fillId="0" borderId="22" xfId="0" applyNumberFormat="1" applyFont="1" applyBorder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0" fontId="0" fillId="0" borderId="75" xfId="0" applyBorder="1" applyAlignment="1" applyProtection="1">
      <alignment horizontal="right" vertical="center"/>
    </xf>
    <xf numFmtId="0" fontId="0" fillId="0" borderId="75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left" vertical="center"/>
    </xf>
    <xf numFmtId="0" fontId="0" fillId="0" borderId="79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1" fillId="0" borderId="75" xfId="0" applyFont="1" applyBorder="1" applyAlignment="1" applyProtection="1">
      <alignment horizontal="left" vertical="center"/>
    </xf>
    <xf numFmtId="0" fontId="1" fillId="0" borderId="79" xfId="0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14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164" fontId="5" fillId="0" borderId="32" xfId="0" applyNumberFormat="1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164" fontId="5" fillId="0" borderId="10" xfId="0" applyNumberFormat="1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166" fontId="5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10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  <xf numFmtId="0" fontId="9" fillId="0" borderId="47" xfId="0" applyFont="1" applyBorder="1" applyAlignment="1" applyProtection="1">
      <alignment horizontal="center" vertical="center" textRotation="90"/>
    </xf>
    <xf numFmtId="0" fontId="9" fillId="0" borderId="50" xfId="0" applyFont="1" applyBorder="1" applyAlignment="1" applyProtection="1">
      <alignment horizontal="center" vertical="center" textRotation="90"/>
    </xf>
    <xf numFmtId="0" fontId="12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164" fontId="8" fillId="0" borderId="48" xfId="0" applyNumberFormat="1" applyFont="1" applyBorder="1" applyAlignment="1" applyProtection="1">
      <alignment horizontal="center" vertical="center"/>
    </xf>
    <xf numFmtId="164" fontId="8" fillId="0" borderId="49" xfId="0" applyNumberFormat="1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right" vertical="center"/>
    </xf>
    <xf numFmtId="0" fontId="6" fillId="0" borderId="66" xfId="0" applyFont="1" applyBorder="1" applyAlignment="1" applyProtection="1">
      <alignment horizontal="right" vertical="center"/>
    </xf>
    <xf numFmtId="164" fontId="6" fillId="0" borderId="36" xfId="0" applyNumberFormat="1" applyFont="1" applyBorder="1" applyAlignment="1" applyProtection="1">
      <alignment horizontal="center" vertical="center"/>
    </xf>
    <xf numFmtId="164" fontId="6" fillId="0" borderId="67" xfId="0" applyNumberFormat="1" applyFont="1" applyBorder="1" applyAlignment="1" applyProtection="1">
      <alignment horizontal="center" vertical="center"/>
    </xf>
    <xf numFmtId="164" fontId="6" fillId="0" borderId="23" xfId="0" applyNumberFormat="1" applyFont="1" applyBorder="1" applyAlignment="1" applyProtection="1">
      <alignment horizontal="center" vertical="center"/>
    </xf>
    <xf numFmtId="164" fontId="6" fillId="0" borderId="39" xfId="0" applyNumberFormat="1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right" vertical="center"/>
    </xf>
    <xf numFmtId="0" fontId="6" fillId="0" borderId="69" xfId="0" applyFont="1" applyBorder="1" applyAlignment="1" applyProtection="1">
      <alignment horizontal="right" vertical="center"/>
    </xf>
    <xf numFmtId="164" fontId="8" fillId="0" borderId="23" xfId="0" applyNumberFormat="1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right" vertical="center"/>
    </xf>
    <xf numFmtId="0" fontId="6" fillId="0" borderId="46" xfId="0" applyFont="1" applyBorder="1" applyAlignment="1" applyProtection="1">
      <alignment horizontal="right" vertical="center"/>
    </xf>
    <xf numFmtId="164" fontId="6" fillId="0" borderId="43" xfId="0" applyNumberFormat="1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 textRotation="90"/>
    </xf>
    <xf numFmtId="0" fontId="0" fillId="0" borderId="50" xfId="0" applyBorder="1" applyProtection="1"/>
    <xf numFmtId="0" fontId="0" fillId="0" borderId="15" xfId="0" applyBorder="1" applyProtection="1"/>
    <xf numFmtId="0" fontId="12" fillId="0" borderId="40" xfId="0" applyFont="1" applyBorder="1" applyAlignment="1" applyProtection="1">
      <alignment horizontal="center" vertical="center"/>
    </xf>
    <xf numFmtId="164" fontId="6" fillId="0" borderId="44" xfId="0" applyNumberFormat="1" applyFont="1" applyBorder="1" applyAlignment="1" applyProtection="1">
      <alignment horizontal="center" vertical="center"/>
    </xf>
    <xf numFmtId="164" fontId="8" fillId="0" borderId="39" xfId="0" applyNumberFormat="1" applyFont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left" vertical="center"/>
    </xf>
  </cellXfs>
  <cellStyles count="1">
    <cellStyle name="Standard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203200</xdr:colOff>
      <xdr:row>0</xdr:row>
      <xdr:rowOff>50800</xdr:rowOff>
    </xdr:from>
    <xdr:to>
      <xdr:col>14</xdr:col>
      <xdr:colOff>1066800</xdr:colOff>
      <xdr:row>0</xdr:row>
      <xdr:rowOff>1225772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816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568960</xdr:colOff>
      <xdr:row>0</xdr:row>
      <xdr:rowOff>50800</xdr:rowOff>
    </xdr:from>
    <xdr:to>
      <xdr:col>25</xdr:col>
      <xdr:colOff>426720</xdr:colOff>
      <xdr:row>0</xdr:row>
      <xdr:rowOff>1225772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558800</xdr:colOff>
      <xdr:row>0</xdr:row>
      <xdr:rowOff>50800</xdr:rowOff>
    </xdr:from>
    <xdr:to>
      <xdr:col>25</xdr:col>
      <xdr:colOff>416560</xdr:colOff>
      <xdr:row>0</xdr:row>
      <xdr:rowOff>1225772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24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568960</xdr:colOff>
      <xdr:row>0</xdr:row>
      <xdr:rowOff>50800</xdr:rowOff>
    </xdr:from>
    <xdr:to>
      <xdr:col>25</xdr:col>
      <xdr:colOff>426720</xdr:colOff>
      <xdr:row>0</xdr:row>
      <xdr:rowOff>1225772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548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568960</xdr:colOff>
      <xdr:row>0</xdr:row>
      <xdr:rowOff>50800</xdr:rowOff>
    </xdr:from>
    <xdr:to>
      <xdr:col>25</xdr:col>
      <xdr:colOff>426720</xdr:colOff>
      <xdr:row>0</xdr:row>
      <xdr:rowOff>1225772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548640</xdr:colOff>
      <xdr:row>0</xdr:row>
      <xdr:rowOff>50800</xdr:rowOff>
    </xdr:from>
    <xdr:to>
      <xdr:col>25</xdr:col>
      <xdr:colOff>406400</xdr:colOff>
      <xdr:row>0</xdr:row>
      <xdr:rowOff>1225772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008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568960</xdr:colOff>
      <xdr:row>0</xdr:row>
      <xdr:rowOff>50800</xdr:rowOff>
    </xdr:from>
    <xdr:to>
      <xdr:col>25</xdr:col>
      <xdr:colOff>426720</xdr:colOff>
      <xdr:row>0</xdr:row>
      <xdr:rowOff>1225772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335280</xdr:colOff>
      <xdr:row>0</xdr:row>
      <xdr:rowOff>50800</xdr:rowOff>
    </xdr:from>
    <xdr:to>
      <xdr:col>14</xdr:col>
      <xdr:colOff>1198880</xdr:colOff>
      <xdr:row>0</xdr:row>
      <xdr:rowOff>1225772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944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566066</xdr:colOff>
      <xdr:row>0</xdr:row>
      <xdr:rowOff>54425</xdr:rowOff>
    </xdr:from>
    <xdr:to>
      <xdr:col>25</xdr:col>
      <xdr:colOff>428180</xdr:colOff>
      <xdr:row>0</xdr:row>
      <xdr:rowOff>1229397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9523" y="54425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555185</xdr:colOff>
      <xdr:row>0</xdr:row>
      <xdr:rowOff>54427</xdr:rowOff>
    </xdr:from>
    <xdr:to>
      <xdr:col>25</xdr:col>
      <xdr:colOff>417299</xdr:colOff>
      <xdr:row>0</xdr:row>
      <xdr:rowOff>1229399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705" y="54427"/>
          <a:ext cx="1782354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555185</xdr:colOff>
      <xdr:row>0</xdr:row>
      <xdr:rowOff>54427</xdr:rowOff>
    </xdr:from>
    <xdr:to>
      <xdr:col>25</xdr:col>
      <xdr:colOff>417299</xdr:colOff>
      <xdr:row>0</xdr:row>
      <xdr:rowOff>1229399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8642" y="54427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573749</xdr:colOff>
      <xdr:row>0</xdr:row>
      <xdr:rowOff>53788</xdr:rowOff>
    </xdr:from>
    <xdr:to>
      <xdr:col>25</xdr:col>
      <xdr:colOff>424337</xdr:colOff>
      <xdr:row>0</xdr:row>
      <xdr:rowOff>1228760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6596" y="53788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558800</xdr:colOff>
      <xdr:row>0</xdr:row>
      <xdr:rowOff>50800</xdr:rowOff>
    </xdr:from>
    <xdr:to>
      <xdr:col>25</xdr:col>
      <xdr:colOff>416560</xdr:colOff>
      <xdr:row>0</xdr:row>
      <xdr:rowOff>1225772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534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558800</xdr:colOff>
      <xdr:row>0</xdr:row>
      <xdr:rowOff>50800</xdr:rowOff>
    </xdr:from>
    <xdr:to>
      <xdr:col>25</xdr:col>
      <xdr:colOff>416560</xdr:colOff>
      <xdr:row>0</xdr:row>
      <xdr:rowOff>1225772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0" y="5080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568960</xdr:colOff>
      <xdr:row>0</xdr:row>
      <xdr:rowOff>40640</xdr:rowOff>
    </xdr:from>
    <xdr:to>
      <xdr:col>25</xdr:col>
      <xdr:colOff>426720</xdr:colOff>
      <xdr:row>0</xdr:row>
      <xdr:rowOff>1215612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0640"/>
          <a:ext cx="1778000" cy="117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33"/>
  <sheetViews>
    <sheetView showGridLines="0" tabSelected="1" view="pageBreakPreview" topLeftCell="A4" zoomScale="70" zoomScaleNormal="75" zoomScaleSheetLayoutView="70" workbookViewId="0">
      <selection activeCell="K14" sqref="K14"/>
    </sheetView>
  </sheetViews>
  <sheetFormatPr baseColWidth="10" defaultColWidth="9.109375" defaultRowHeight="15" customHeight="1" x14ac:dyDescent="0.25"/>
  <cols>
    <col min="1" max="1" width="6.5546875" style="4" customWidth="1"/>
    <col min="2" max="2" width="35.77734375" style="4" customWidth="1"/>
    <col min="3" max="8" width="13.33203125" style="6" customWidth="1"/>
    <col min="9" max="9" width="14" style="6" customWidth="1"/>
    <col min="10" max="14" width="13.33203125" style="6" customWidth="1"/>
    <col min="15" max="15" width="15.88671875" style="4" customWidth="1"/>
    <col min="16" max="16" width="10.33203125" style="4" customWidth="1"/>
    <col min="17" max="17" width="11.44140625" style="4" customWidth="1"/>
    <col min="18" max="18" width="13.33203125" style="4" customWidth="1"/>
    <col min="19" max="19" width="9.109375" style="4" customWidth="1"/>
    <col min="20" max="20" width="12.109375" style="4" customWidth="1"/>
    <col min="21" max="16384" width="9.109375" style="4"/>
  </cols>
  <sheetData>
    <row r="1" spans="1:15" ht="100.5" customHeight="1" thickBot="1" x14ac:dyDescent="0.3">
      <c r="A1" s="201">
        <v>2016</v>
      </c>
      <c r="B1" s="202"/>
      <c r="C1" s="203" t="s">
        <v>1</v>
      </c>
      <c r="D1" s="203"/>
      <c r="E1" s="203"/>
      <c r="F1" s="7" t="s">
        <v>0</v>
      </c>
      <c r="G1" s="204">
        <v>42735</v>
      </c>
      <c r="H1" s="204"/>
      <c r="I1" s="205" t="s">
        <v>33</v>
      </c>
      <c r="J1" s="205"/>
      <c r="K1" s="205"/>
      <c r="L1" s="205"/>
      <c r="M1" s="205"/>
      <c r="N1" s="2"/>
      <c r="O1" s="3"/>
    </row>
    <row r="2" spans="1:15" ht="39.9" customHeight="1" thickTop="1" thickBot="1" x14ac:dyDescent="0.3">
      <c r="A2" s="8" t="s">
        <v>3</v>
      </c>
      <c r="B2" s="9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1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2"/>
    </row>
    <row r="3" spans="1:15" ht="30" customHeight="1" thickTop="1" x14ac:dyDescent="0.25">
      <c r="A3" s="13">
        <v>1</v>
      </c>
      <c r="B3" s="14" t="s">
        <v>36</v>
      </c>
      <c r="C3" s="21">
        <f>'Beiträge Vereine'!C33</f>
        <v>229.60000000000002</v>
      </c>
      <c r="D3" s="19">
        <f>'Beiträge Vereine'!E33</f>
        <v>150</v>
      </c>
      <c r="E3" s="19">
        <f>'Beiträge Vereine'!G33</f>
        <v>1571.2</v>
      </c>
      <c r="F3" s="19">
        <f>'Beiträge Vereine'!I33</f>
        <v>3875</v>
      </c>
      <c r="G3" s="19">
        <f>'Beiträge Vereine'!K33</f>
        <v>275</v>
      </c>
      <c r="H3" s="19">
        <f>'Beiträge Vereine'!M33</f>
        <v>0</v>
      </c>
      <c r="I3" s="19">
        <f>'Beiträge Vereine'!O33</f>
        <v>0</v>
      </c>
      <c r="J3" s="19">
        <f>'Beiträge Vereine'!Q33</f>
        <v>150</v>
      </c>
      <c r="K3" s="19">
        <f>'Beiträge Vereine'!S33</f>
        <v>0</v>
      </c>
      <c r="L3" s="19">
        <f>'Beiträge Vereine'!U33</f>
        <v>0</v>
      </c>
      <c r="M3" s="19">
        <f>'Beiträge Vereine'!W33</f>
        <v>0</v>
      </c>
      <c r="N3" s="19">
        <f>'Beiträge Vereine'!Y33</f>
        <v>0</v>
      </c>
      <c r="O3" s="20">
        <f t="shared" ref="O3" si="0">SUM(C3:N3)</f>
        <v>6250.8</v>
      </c>
    </row>
    <row r="4" spans="1:15" ht="30" customHeight="1" x14ac:dyDescent="0.25">
      <c r="A4" s="13">
        <v>2</v>
      </c>
      <c r="B4" s="14" t="s">
        <v>74</v>
      </c>
      <c r="C4" s="18">
        <f>Lizenzen!C32</f>
        <v>0</v>
      </c>
      <c r="D4" s="19">
        <f>Lizenzen!E33</f>
        <v>0</v>
      </c>
      <c r="E4" s="19">
        <f>Lizenzen!G33</f>
        <v>0</v>
      </c>
      <c r="F4" s="19">
        <f>Lizenzen!I33</f>
        <v>0</v>
      </c>
      <c r="G4" s="19">
        <f>Lizenzen!K33</f>
        <v>0</v>
      </c>
      <c r="H4" s="19">
        <f>Lizenzen!M33</f>
        <v>0</v>
      </c>
      <c r="I4" s="19">
        <f>Lizenzen!O33</f>
        <v>0</v>
      </c>
      <c r="J4" s="19">
        <f>Lizenzen!Q33</f>
        <v>1200</v>
      </c>
      <c r="K4" s="19">
        <f>Lizenzen!S33</f>
        <v>600</v>
      </c>
      <c r="L4" s="19">
        <f>Lizenzen!U33</f>
        <v>300</v>
      </c>
      <c r="M4" s="19">
        <f>Lizenzen!W33</f>
        <v>0</v>
      </c>
      <c r="N4" s="19">
        <f>Lizenzen!Y33</f>
        <v>150</v>
      </c>
      <c r="O4" s="20">
        <f>SUM(C4:N4)</f>
        <v>2250</v>
      </c>
    </row>
    <row r="5" spans="1:15" ht="30" customHeight="1" x14ac:dyDescent="0.25">
      <c r="A5" s="16">
        <v>3</v>
      </c>
      <c r="B5" s="17" t="s">
        <v>46</v>
      </c>
      <c r="C5" s="18">
        <f>Passgebühren!C33</f>
        <v>512.5</v>
      </c>
      <c r="D5" s="19">
        <f>Passgebühren!E33</f>
        <v>0</v>
      </c>
      <c r="E5" s="19">
        <f>Passgebühren!G33</f>
        <v>0</v>
      </c>
      <c r="F5" s="19">
        <f>Passgebühren!I33</f>
        <v>0</v>
      </c>
      <c r="G5" s="19">
        <f>Passgebühren!K33</f>
        <v>0</v>
      </c>
      <c r="H5" s="19">
        <f>Passgebühren!M33</f>
        <v>0</v>
      </c>
      <c r="I5" s="19">
        <f>Passgebühren!O33</f>
        <v>0</v>
      </c>
      <c r="J5" s="19">
        <f>Passgebühren!Q33</f>
        <v>1180</v>
      </c>
      <c r="K5" s="19">
        <f>Passgebühren!S33</f>
        <v>732.5</v>
      </c>
      <c r="L5" s="19">
        <f>Passgebühren!U33</f>
        <v>162.5</v>
      </c>
      <c r="M5" s="19">
        <f>Passgebühren!W33</f>
        <v>0</v>
      </c>
      <c r="N5" s="19">
        <f>Passgebühren!Y33</f>
        <v>0</v>
      </c>
      <c r="O5" s="20">
        <f t="shared" ref="O5:O11" si="1">SUM(C5:N5)</f>
        <v>2587.5</v>
      </c>
    </row>
    <row r="6" spans="1:15" ht="30" customHeight="1" x14ac:dyDescent="0.25">
      <c r="A6" s="16">
        <v>4</v>
      </c>
      <c r="B6" s="22" t="s">
        <v>17</v>
      </c>
      <c r="C6" s="21">
        <f>DRV!C9</f>
        <v>0</v>
      </c>
      <c r="D6" s="85">
        <f>DRV!E9</f>
        <v>0</v>
      </c>
      <c r="E6" s="85">
        <f>DRV!G9</f>
        <v>0</v>
      </c>
      <c r="F6" s="85">
        <f>DRV!I9</f>
        <v>0</v>
      </c>
      <c r="G6" s="85">
        <f>DRV!K9</f>
        <v>0</v>
      </c>
      <c r="H6" s="85">
        <f>DRV!M9</f>
        <v>0</v>
      </c>
      <c r="I6" s="85">
        <f>DRV!O9</f>
        <v>0</v>
      </c>
      <c r="J6" s="85">
        <f>DRV!Q9</f>
        <v>0</v>
      </c>
      <c r="K6" s="85">
        <f>DRV!S9</f>
        <v>0</v>
      </c>
      <c r="L6" s="85">
        <f>DRV!U9</f>
        <v>2205</v>
      </c>
      <c r="M6" s="19">
        <f>DRV!W9</f>
        <v>0</v>
      </c>
      <c r="N6" s="84">
        <f>DRV!Y9</f>
        <v>0</v>
      </c>
      <c r="O6" s="20">
        <f t="shared" si="1"/>
        <v>2205</v>
      </c>
    </row>
    <row r="7" spans="1:15" ht="30" customHeight="1" x14ac:dyDescent="0.25">
      <c r="A7" s="16">
        <v>5</v>
      </c>
      <c r="B7" s="17" t="s">
        <v>80</v>
      </c>
      <c r="C7" s="21">
        <f>Konto!C9</f>
        <v>0</v>
      </c>
      <c r="D7" s="19">
        <f>Konto!E9</f>
        <v>0</v>
      </c>
      <c r="E7" s="19">
        <f>Konto!G9</f>
        <v>0</v>
      </c>
      <c r="F7" s="19">
        <f>Konto!I9</f>
        <v>0</v>
      </c>
      <c r="G7" s="19">
        <f>Konto!K9</f>
        <v>0</v>
      </c>
      <c r="H7" s="19">
        <f>Konto!M9</f>
        <v>0</v>
      </c>
      <c r="I7" s="19">
        <f>Konto!O9</f>
        <v>0</v>
      </c>
      <c r="J7" s="19">
        <f>Konto!Q9</f>
        <v>21.16</v>
      </c>
      <c r="K7" s="19">
        <f>Konto!S9</f>
        <v>0</v>
      </c>
      <c r="L7" s="19">
        <f>Konto!U9</f>
        <v>0</v>
      </c>
      <c r="M7" s="19">
        <f>Konto!W9</f>
        <v>0</v>
      </c>
      <c r="N7" s="19">
        <f>Konto!Y9</f>
        <v>0</v>
      </c>
      <c r="O7" s="20">
        <f t="shared" si="1"/>
        <v>21.16</v>
      </c>
    </row>
    <row r="8" spans="1:15" ht="30" customHeight="1" x14ac:dyDescent="0.25">
      <c r="A8" s="16">
        <v>6</v>
      </c>
      <c r="B8" s="17" t="s">
        <v>18</v>
      </c>
      <c r="C8" s="21">
        <f>Sponsoren!C9</f>
        <v>0</v>
      </c>
      <c r="D8" s="19">
        <f>Sponsoren!E9</f>
        <v>0</v>
      </c>
      <c r="E8" s="19">
        <f>Sponsoren!G9</f>
        <v>0</v>
      </c>
      <c r="F8" s="19">
        <f>Sponsoren!I9</f>
        <v>0</v>
      </c>
      <c r="G8" s="19">
        <f>Sponsoren!K9</f>
        <v>0</v>
      </c>
      <c r="H8" s="19">
        <f>Sponsoren!M9</f>
        <v>0</v>
      </c>
      <c r="I8" s="19">
        <f>Sponsoren!O9</f>
        <v>0</v>
      </c>
      <c r="J8" s="19">
        <f>Sponsoren!Q9</f>
        <v>0</v>
      </c>
      <c r="K8" s="19">
        <f>Sponsoren!S9</f>
        <v>0</v>
      </c>
      <c r="L8" s="19">
        <f>Sponsoren!U9</f>
        <v>0</v>
      </c>
      <c r="M8" s="19">
        <f>Sponsoren!W9</f>
        <v>0</v>
      </c>
      <c r="N8" s="19">
        <f>Sponsoren!Y9</f>
        <v>0</v>
      </c>
      <c r="O8" s="20">
        <f t="shared" si="1"/>
        <v>0</v>
      </c>
    </row>
    <row r="9" spans="1:15" ht="30" customHeight="1" x14ac:dyDescent="0.25">
      <c r="A9" s="16">
        <v>7</v>
      </c>
      <c r="B9" s="17" t="s">
        <v>76</v>
      </c>
      <c r="C9" s="21">
        <f>BRKS!C11</f>
        <v>533.04999999999995</v>
      </c>
      <c r="D9" s="19">
        <f>BRKS!E11</f>
        <v>0</v>
      </c>
      <c r="E9" s="19">
        <f>BRKS!G11</f>
        <v>0</v>
      </c>
      <c r="F9" s="19">
        <f>BRKS!I11</f>
        <v>0</v>
      </c>
      <c r="G9" s="19">
        <f>BRKS!K11</f>
        <v>1094</v>
      </c>
      <c r="H9" s="19">
        <f>BRKS!M11</f>
        <v>421.42</v>
      </c>
      <c r="I9" s="19">
        <f>BRKS!O11</f>
        <v>0</v>
      </c>
      <c r="J9" s="19">
        <f>BRKS!Q11</f>
        <v>2411</v>
      </c>
      <c r="K9" s="19">
        <f>BRKS!S11</f>
        <v>0</v>
      </c>
      <c r="L9" s="19">
        <f>BRKS!U11</f>
        <v>1411</v>
      </c>
      <c r="M9" s="19">
        <f>BRKS!W11</f>
        <v>130</v>
      </c>
      <c r="N9" s="19">
        <f>BRKS!Y11</f>
        <v>0</v>
      </c>
      <c r="O9" s="20">
        <f t="shared" ref="O9" si="2">SUM(C9:N9)</f>
        <v>6000.4699999999993</v>
      </c>
    </row>
    <row r="10" spans="1:15" ht="30" customHeight="1" x14ac:dyDescent="0.25">
      <c r="A10" s="16">
        <v>8</v>
      </c>
      <c r="B10" s="17" t="s">
        <v>19</v>
      </c>
      <c r="C10" s="21">
        <f>Spenden!C9</f>
        <v>0</v>
      </c>
      <c r="D10" s="19">
        <f>Spenden!E9</f>
        <v>1000</v>
      </c>
      <c r="E10" s="19">
        <f>Sponsoren!G9</f>
        <v>0</v>
      </c>
      <c r="F10" s="19">
        <f>Spenden!I9</f>
        <v>0</v>
      </c>
      <c r="G10" s="19">
        <f>Spenden!K9</f>
        <v>0</v>
      </c>
      <c r="H10" s="19">
        <f>Spenden!M9</f>
        <v>0</v>
      </c>
      <c r="I10" s="19">
        <f>Spenden!O9</f>
        <v>0</v>
      </c>
      <c r="J10" s="19">
        <f>Spenden!Q9</f>
        <v>0</v>
      </c>
      <c r="K10" s="19">
        <f>Spenden!S9</f>
        <v>0</v>
      </c>
      <c r="L10" s="19">
        <f>Spenden!U9</f>
        <v>0</v>
      </c>
      <c r="M10" s="19">
        <f>Spenden!W9</f>
        <v>0</v>
      </c>
      <c r="N10" s="19">
        <f>Spenden!Y9</f>
        <v>0</v>
      </c>
      <c r="O10" s="20">
        <f t="shared" si="1"/>
        <v>1000</v>
      </c>
    </row>
    <row r="11" spans="1:15" ht="30" customHeight="1" thickBot="1" x14ac:dyDescent="0.3">
      <c r="A11" s="23">
        <v>9</v>
      </c>
      <c r="B11" s="24" t="s">
        <v>20</v>
      </c>
      <c r="C11" s="25">
        <f>Diverses!C17</f>
        <v>100</v>
      </c>
      <c r="D11" s="26">
        <f>Diverses!E17</f>
        <v>0</v>
      </c>
      <c r="E11" s="26">
        <f>Diverses!G17</f>
        <v>3650</v>
      </c>
      <c r="F11" s="26">
        <f>Diverses!I17</f>
        <v>1900</v>
      </c>
      <c r="G11" s="26">
        <f>Diverses!K17</f>
        <v>1110</v>
      </c>
      <c r="H11" s="26">
        <f>Diverses!M17</f>
        <v>2280</v>
      </c>
      <c r="I11" s="26">
        <f>Diverses!O17</f>
        <v>565</v>
      </c>
      <c r="J11" s="26">
        <f>Diverses!Q17</f>
        <v>255</v>
      </c>
      <c r="K11" s="26">
        <f>Diverses!S17</f>
        <v>35</v>
      </c>
      <c r="L11" s="26">
        <f>Diverses!U17</f>
        <v>2834</v>
      </c>
      <c r="M11" s="26">
        <f>Diverses!W17</f>
        <v>4269</v>
      </c>
      <c r="N11" s="27">
        <f>Diverses!Y17</f>
        <v>225</v>
      </c>
      <c r="O11" s="20">
        <f t="shared" si="1"/>
        <v>17223</v>
      </c>
    </row>
    <row r="12" spans="1:15" ht="39.9" customHeight="1" thickTop="1" thickBot="1" x14ac:dyDescent="0.3">
      <c r="A12" s="28"/>
      <c r="B12" s="29" t="s">
        <v>21</v>
      </c>
      <c r="C12" s="30">
        <f>SUM(C3:C11)</f>
        <v>1375.15</v>
      </c>
      <c r="D12" s="30">
        <f t="shared" ref="D12:N12" si="3">SUM(D3:D11)</f>
        <v>1150</v>
      </c>
      <c r="E12" s="30">
        <f t="shared" si="3"/>
        <v>5221.2</v>
      </c>
      <c r="F12" s="30">
        <f t="shared" si="3"/>
        <v>5775</v>
      </c>
      <c r="G12" s="30">
        <f t="shared" si="3"/>
        <v>2479</v>
      </c>
      <c r="H12" s="30">
        <f t="shared" si="3"/>
        <v>2701.42</v>
      </c>
      <c r="I12" s="30">
        <f t="shared" si="3"/>
        <v>565</v>
      </c>
      <c r="J12" s="30">
        <f t="shared" si="3"/>
        <v>5217.16</v>
      </c>
      <c r="K12" s="30">
        <f t="shared" si="3"/>
        <v>1367.5</v>
      </c>
      <c r="L12" s="30">
        <f t="shared" si="3"/>
        <v>6912.5</v>
      </c>
      <c r="M12" s="30">
        <f t="shared" si="3"/>
        <v>4399</v>
      </c>
      <c r="N12" s="30">
        <f t="shared" si="3"/>
        <v>375</v>
      </c>
      <c r="O12" s="31">
        <f>SUM(O3:O11)</f>
        <v>37537.93</v>
      </c>
    </row>
    <row r="13" spans="1:15" ht="24.9" customHeight="1" thickTop="1" x14ac:dyDescent="0.25">
      <c r="A13" s="32"/>
      <c r="B13" s="33" t="s">
        <v>22</v>
      </c>
      <c r="C13" s="34"/>
      <c r="D13" s="34"/>
      <c r="E13" s="35"/>
      <c r="F13" s="34"/>
      <c r="G13" s="35"/>
      <c r="H13" s="34"/>
      <c r="I13" s="35"/>
      <c r="J13" s="35"/>
      <c r="K13" s="35"/>
      <c r="L13" s="35"/>
      <c r="M13" s="35"/>
      <c r="N13" s="35"/>
      <c r="O13" s="36"/>
    </row>
    <row r="14" spans="1:15" ht="24.9" customHeight="1" x14ac:dyDescent="0.25">
      <c r="A14" s="37"/>
      <c r="B14" s="38" t="s">
        <v>79</v>
      </c>
      <c r="C14" s="39" t="s">
        <v>51</v>
      </c>
      <c r="D14" s="40"/>
      <c r="E14" s="40"/>
      <c r="F14" s="39"/>
      <c r="G14" s="39" t="s">
        <v>82</v>
      </c>
      <c r="H14" s="40"/>
      <c r="I14" s="41"/>
      <c r="J14" s="41"/>
      <c r="K14" s="41"/>
      <c r="L14" s="41"/>
      <c r="M14" s="41"/>
      <c r="N14" s="41"/>
      <c r="O14" s="42"/>
    </row>
    <row r="15" spans="1:15" ht="24.9" customHeight="1" x14ac:dyDescent="0.25">
      <c r="A15" s="43"/>
      <c r="B15" s="38"/>
      <c r="C15" s="39" t="s">
        <v>83</v>
      </c>
      <c r="D15" s="40"/>
      <c r="E15" s="40"/>
      <c r="F15" s="39"/>
      <c r="G15" s="39"/>
      <c r="H15" s="40"/>
      <c r="I15" s="41"/>
      <c r="J15" s="41"/>
      <c r="K15" s="41"/>
      <c r="L15" s="41"/>
      <c r="M15" s="41"/>
      <c r="N15" s="41"/>
      <c r="O15" s="42"/>
    </row>
    <row r="16" spans="1:15" ht="24.9" customHeight="1" thickBo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</row>
    <row r="17" spans="1:15" ht="39.6" customHeight="1" thickBot="1" x14ac:dyDescent="0.3">
      <c r="A17" s="206" t="s">
        <v>23</v>
      </c>
      <c r="B17" s="207"/>
      <c r="C17" s="208">
        <f>SUM(O3:O11)</f>
        <v>37537.93</v>
      </c>
      <c r="D17" s="208"/>
      <c r="E17" s="209" t="s">
        <v>24</v>
      </c>
      <c r="F17" s="209"/>
      <c r="G17" s="209" t="s">
        <v>26</v>
      </c>
      <c r="H17" s="209"/>
      <c r="I17" s="209"/>
      <c r="J17" s="207" t="s">
        <v>25</v>
      </c>
      <c r="K17" s="207"/>
      <c r="L17" s="209"/>
      <c r="M17" s="209"/>
      <c r="N17" s="209"/>
      <c r="O17" s="49"/>
    </row>
    <row r="18" spans="1:15" ht="39.6" customHeight="1" x14ac:dyDescent="0.25">
      <c r="A18" s="180" t="s">
        <v>64</v>
      </c>
      <c r="B18" s="181"/>
      <c r="C18" s="181" t="s">
        <v>70</v>
      </c>
      <c r="D18" s="181"/>
      <c r="E18" s="181"/>
      <c r="F18" s="181"/>
      <c r="G18" s="86"/>
      <c r="H18" s="199"/>
      <c r="I18" s="199"/>
      <c r="J18" s="199"/>
      <c r="K18" s="199"/>
      <c r="L18" s="199"/>
      <c r="M18" s="199"/>
      <c r="N18" s="199"/>
      <c r="O18" s="200"/>
    </row>
    <row r="19" spans="1:15" ht="30" customHeight="1" x14ac:dyDescent="0.25">
      <c r="A19" s="219" t="s">
        <v>48</v>
      </c>
      <c r="B19" s="212"/>
      <c r="C19" s="217">
        <v>42369</v>
      </c>
      <c r="D19" s="217"/>
      <c r="E19" s="211">
        <v>10615.81</v>
      </c>
      <c r="F19" s="211"/>
      <c r="G19" s="173"/>
      <c r="H19" s="212" t="s">
        <v>49</v>
      </c>
      <c r="I19" s="212"/>
      <c r="J19" s="213">
        <v>42369</v>
      </c>
      <c r="K19" s="213"/>
      <c r="L19" s="211">
        <v>10009.6</v>
      </c>
      <c r="M19" s="211"/>
      <c r="N19" s="159"/>
      <c r="O19" s="167"/>
    </row>
    <row r="20" spans="1:15" ht="30" customHeight="1" x14ac:dyDescent="0.25">
      <c r="A20" s="219"/>
      <c r="B20" s="212"/>
      <c r="C20" s="217">
        <v>42735</v>
      </c>
      <c r="D20" s="217"/>
      <c r="E20" s="211">
        <f>O12-Ausgaben!O10+E19</f>
        <v>8058.5700000000015</v>
      </c>
      <c r="F20" s="211"/>
      <c r="G20" s="172"/>
      <c r="H20" s="214"/>
      <c r="I20" s="214"/>
      <c r="J20" s="213">
        <v>42735</v>
      </c>
      <c r="K20" s="213"/>
      <c r="L20" s="211">
        <f>L19+Sparkonto!E20</f>
        <v>10009.6</v>
      </c>
      <c r="M20" s="211"/>
      <c r="N20" s="166"/>
      <c r="O20" s="167"/>
    </row>
    <row r="21" spans="1:15" ht="30" customHeight="1" x14ac:dyDescent="0.25">
      <c r="A21" s="220"/>
      <c r="B21" s="214"/>
      <c r="C21" s="217"/>
      <c r="D21" s="217"/>
      <c r="E21" s="168"/>
      <c r="F21" s="168"/>
      <c r="G21" s="159"/>
      <c r="H21" s="159"/>
      <c r="I21" s="159"/>
      <c r="J21" s="166"/>
      <c r="K21" s="166"/>
      <c r="L21" s="168"/>
      <c r="M21" s="168"/>
      <c r="N21" s="166"/>
      <c r="O21" s="167"/>
    </row>
    <row r="22" spans="1:15" ht="30" customHeight="1" x14ac:dyDescent="0.25">
      <c r="A22" s="219" t="s">
        <v>81</v>
      </c>
      <c r="B22" s="212"/>
      <c r="C22" s="217"/>
      <c r="D22" s="217"/>
      <c r="E22" s="211">
        <f>E20-E19</f>
        <v>-2557.239999999998</v>
      </c>
      <c r="F22" s="211"/>
      <c r="G22" s="159"/>
      <c r="H22" s="159"/>
      <c r="I22" s="159"/>
      <c r="J22" s="166"/>
      <c r="K22" s="166"/>
      <c r="L22" s="211"/>
      <c r="M22" s="211"/>
      <c r="N22" s="166"/>
      <c r="O22" s="167"/>
    </row>
    <row r="23" spans="1:15" ht="30" customHeight="1" thickBot="1" x14ac:dyDescent="0.3">
      <c r="A23" s="215"/>
      <c r="B23" s="216"/>
      <c r="C23" s="218"/>
      <c r="D23" s="218"/>
      <c r="E23" s="210"/>
      <c r="F23" s="210"/>
      <c r="G23" s="169"/>
      <c r="H23" s="169"/>
      <c r="I23" s="169"/>
      <c r="J23" s="170"/>
      <c r="K23" s="170"/>
      <c r="L23" s="170"/>
      <c r="M23" s="170"/>
      <c r="N23" s="170"/>
      <c r="O23" s="171"/>
    </row>
    <row r="24" spans="1:15" ht="15" customHeight="1" x14ac:dyDescent="0.25">
      <c r="C24" s="4"/>
      <c r="D24" s="4"/>
      <c r="E24" s="4"/>
      <c r="F24" s="4"/>
      <c r="G24" s="4"/>
      <c r="H24" s="4"/>
      <c r="I24" s="4"/>
    </row>
    <row r="25" spans="1:15" ht="15" customHeight="1" x14ac:dyDescent="0.25">
      <c r="C25" s="4"/>
      <c r="D25" s="4"/>
      <c r="E25" s="4"/>
      <c r="F25" s="4"/>
      <c r="G25" s="4"/>
      <c r="H25" s="4"/>
      <c r="I25" s="4"/>
    </row>
    <row r="26" spans="1:15" ht="15" customHeight="1" x14ac:dyDescent="0.25">
      <c r="C26" s="4"/>
      <c r="D26" s="4"/>
      <c r="E26" s="4"/>
      <c r="F26" s="4"/>
      <c r="G26" s="4"/>
      <c r="H26" s="4"/>
      <c r="I26" s="4"/>
    </row>
    <row r="27" spans="1:15" ht="15" customHeight="1" x14ac:dyDescent="0.25">
      <c r="C27" s="4"/>
      <c r="D27" s="4"/>
      <c r="E27" s="4"/>
      <c r="F27" s="4"/>
      <c r="G27" s="4"/>
      <c r="H27" s="4"/>
      <c r="I27" s="4"/>
    </row>
    <row r="28" spans="1:15" ht="15" customHeight="1" x14ac:dyDescent="0.25">
      <c r="C28" s="4"/>
      <c r="D28" s="4"/>
      <c r="E28" s="4"/>
      <c r="F28" s="4"/>
      <c r="G28" s="4"/>
      <c r="H28" s="4"/>
      <c r="I28" s="4"/>
    </row>
    <row r="29" spans="1:15" ht="15" customHeight="1" x14ac:dyDescent="0.25">
      <c r="C29" s="4"/>
      <c r="D29" s="4"/>
      <c r="E29" s="4"/>
      <c r="F29" s="4"/>
      <c r="G29" s="4"/>
      <c r="H29" s="4"/>
      <c r="I29" s="4"/>
    </row>
    <row r="30" spans="1:15" ht="15" customHeight="1" x14ac:dyDescent="0.25">
      <c r="C30" s="4"/>
      <c r="D30" s="4"/>
      <c r="E30" s="4"/>
      <c r="F30" s="4"/>
      <c r="G30" s="4"/>
      <c r="H30" s="4"/>
      <c r="I30" s="4"/>
    </row>
    <row r="31" spans="1:15" ht="15" customHeight="1" x14ac:dyDescent="0.25">
      <c r="E31" s="4"/>
      <c r="F31" s="4"/>
      <c r="G31" s="4"/>
      <c r="H31" s="4"/>
      <c r="I31" s="4"/>
    </row>
    <row r="32" spans="1:15" ht="15" customHeight="1" x14ac:dyDescent="0.25">
      <c r="E32" s="4"/>
      <c r="F32" s="4"/>
      <c r="G32" s="4"/>
      <c r="H32" s="4"/>
      <c r="I32" s="4"/>
    </row>
    <row r="33" spans="5:9" ht="15" customHeight="1" x14ac:dyDescent="0.25">
      <c r="E33" s="4"/>
      <c r="F33" s="4"/>
      <c r="G33" s="4"/>
      <c r="H33" s="4"/>
      <c r="I33" s="4"/>
    </row>
  </sheetData>
  <customSheetViews>
    <customSheetView guid="{BAC361D8-694C-41FE-B00B-D69C5B3BA90B}" scale="75" showPageBreaks="1" showGridLines="0" printArea="1" view="pageBreakPreview">
      <selection activeCell="I1" sqref="I1:M1"/>
      <pageMargins left="0.59055118110236227" right="0.51181102362204722" top="0.94488188976377963" bottom="0.6692913385826772" header="0.59055118110236227" footer="0.47244094488188981"/>
      <pageSetup paperSize="9" scale="63" orientation="landscape" r:id="rId1"/>
      <headerFooter alignWithMargins="0">
        <oddHeader>&amp;L&amp;F&amp;RRugby Verband Bayern</oddHeader>
        <oddFooter>&amp;L&amp;A&amp;R&amp;D&amp;CSeite &amp;P von &amp;N</oddFooter>
      </headerFooter>
    </customSheetView>
  </customSheetViews>
  <mergeCells count="32">
    <mergeCell ref="A23:B23"/>
    <mergeCell ref="C19:D19"/>
    <mergeCell ref="C20:D20"/>
    <mergeCell ref="C21:D21"/>
    <mergeCell ref="C22:D22"/>
    <mergeCell ref="C23:D23"/>
    <mergeCell ref="A19:B19"/>
    <mergeCell ref="A20:B20"/>
    <mergeCell ref="A21:B21"/>
    <mergeCell ref="A22:B22"/>
    <mergeCell ref="E23:F23"/>
    <mergeCell ref="E22:F22"/>
    <mergeCell ref="L22:M22"/>
    <mergeCell ref="E19:F19"/>
    <mergeCell ref="E20:F20"/>
    <mergeCell ref="H19:I19"/>
    <mergeCell ref="J19:K19"/>
    <mergeCell ref="L19:M19"/>
    <mergeCell ref="H20:I20"/>
    <mergeCell ref="J20:K20"/>
    <mergeCell ref="L20:M20"/>
    <mergeCell ref="H18:O18"/>
    <mergeCell ref="A1:B1"/>
    <mergeCell ref="C1:E1"/>
    <mergeCell ref="G1:H1"/>
    <mergeCell ref="I1:M1"/>
    <mergeCell ref="A17:B17"/>
    <mergeCell ref="C17:D17"/>
    <mergeCell ref="E17:F17"/>
    <mergeCell ref="G17:I17"/>
    <mergeCell ref="J17:K17"/>
    <mergeCell ref="L17:N17"/>
  </mergeCells>
  <conditionalFormatting sqref="A1:B1 C3:N8 C10:N12">
    <cfRule type="cellIs" dxfId="17" priority="2" stopIfTrue="1" operator="equal">
      <formula>0</formula>
    </cfRule>
  </conditionalFormatting>
  <conditionalFormatting sqref="C9:N9">
    <cfRule type="cellIs" dxfId="16" priority="1" stopIfTrue="1" operator="equal">
      <formula>0</formula>
    </cfRule>
  </conditionalFormatting>
  <pageMargins left="0.59055118110236227" right="0.51181102362204722" top="0.94488188976377963" bottom="0.6692913385826772" header="0.59055118110236227" footer="0.47244094488188981"/>
  <pageSetup paperSize="9" scale="63" orientation="landscape" r:id="rId2"/>
  <headerFooter alignWithMargins="0">
    <oddHeader>&amp;L&amp;F&amp;RRugby Verband Bayern</oddHeader>
    <oddFooter>&amp;L&amp;A&amp;R&amp;D&amp;CSeite &amp;P von &amp;N</oddFooter>
  </headerFooter>
  <ignoredErrors>
    <ignoredError sqref="C5 D5 N5 E9" 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tabSelected="1" view="pageBreakPreview" zoomScale="75" zoomScaleNormal="10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27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2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79" t="s">
        <v>35</v>
      </c>
      <c r="C4" s="174"/>
      <c r="D4" s="175"/>
      <c r="E4" s="65"/>
      <c r="F4" s="66"/>
      <c r="G4" s="65"/>
      <c r="H4" s="66"/>
      <c r="I4" s="65"/>
      <c r="J4" s="66"/>
      <c r="K4" s="65"/>
      <c r="L4" s="66"/>
      <c r="M4" s="65"/>
      <c r="N4" s="66"/>
      <c r="O4" s="65">
        <v>35.880000000000003</v>
      </c>
      <c r="P4" s="66">
        <v>29</v>
      </c>
      <c r="Q4" s="65"/>
      <c r="R4" s="66"/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92" t="s">
        <v>146</v>
      </c>
      <c r="C5" s="69"/>
      <c r="D5" s="67"/>
      <c r="E5" s="69"/>
      <c r="F5" s="67"/>
      <c r="G5" s="69"/>
      <c r="H5" s="67"/>
      <c r="I5" s="69"/>
      <c r="J5" s="67"/>
      <c r="K5" s="69"/>
      <c r="L5" s="67"/>
      <c r="M5" s="69"/>
      <c r="N5" s="67"/>
      <c r="O5" s="69"/>
      <c r="P5" s="67"/>
      <c r="Q5" s="69"/>
      <c r="R5" s="67"/>
      <c r="S5" s="69"/>
      <c r="T5" s="67"/>
      <c r="U5" s="69">
        <v>118.81</v>
      </c>
      <c r="V5" s="67">
        <v>6</v>
      </c>
      <c r="W5" s="69"/>
      <c r="X5" s="67"/>
      <c r="Y5" s="69"/>
      <c r="Z5" s="70"/>
    </row>
    <row r="6" spans="1:26" ht="20.100000000000001" customHeight="1" x14ac:dyDescent="0.25">
      <c r="A6" s="226"/>
      <c r="B6" s="80"/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80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80"/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71"/>
    </row>
    <row r="9" spans="1:26" s="64" customFormat="1" ht="30" customHeight="1" thickBot="1" x14ac:dyDescent="0.3">
      <c r="A9" s="244" t="s">
        <v>29</v>
      </c>
      <c r="B9" s="245"/>
      <c r="C9" s="246">
        <f>SUM(C4:C8)</f>
        <v>0</v>
      </c>
      <c r="D9" s="246"/>
      <c r="E9" s="246">
        <f>SUM(E4:E8)</f>
        <v>0</v>
      </c>
      <c r="F9" s="246"/>
      <c r="G9" s="246">
        <f>SUM(G4:G8)</f>
        <v>0</v>
      </c>
      <c r="H9" s="246"/>
      <c r="I9" s="246">
        <f>SUM(I4:I8)</f>
        <v>0</v>
      </c>
      <c r="J9" s="246"/>
      <c r="K9" s="246">
        <f>SUM(K4:K8)</f>
        <v>0</v>
      </c>
      <c r="L9" s="246"/>
      <c r="M9" s="246">
        <f>SUM(M4:M8)</f>
        <v>0</v>
      </c>
      <c r="N9" s="246"/>
      <c r="O9" s="246">
        <f>SUM(O4:O8)</f>
        <v>35.880000000000003</v>
      </c>
      <c r="P9" s="246"/>
      <c r="Q9" s="246">
        <f>SUM(Q4:Q8)</f>
        <v>0</v>
      </c>
      <c r="R9" s="246"/>
      <c r="S9" s="246">
        <f>SUM(S4:S8)</f>
        <v>0</v>
      </c>
      <c r="T9" s="246"/>
      <c r="U9" s="246">
        <f>SUM(U4:U8)</f>
        <v>118.81</v>
      </c>
      <c r="V9" s="246"/>
      <c r="W9" s="246">
        <f>SUM(W4:W8)</f>
        <v>0</v>
      </c>
      <c r="X9" s="246"/>
      <c r="Y9" s="246">
        <f>SUM(Y4:Y8)</f>
        <v>0</v>
      </c>
      <c r="Z9" s="251"/>
    </row>
    <row r="10" spans="1:26" ht="20.100000000000001" customHeight="1" x14ac:dyDescent="0.25">
      <c r="C10" s="72"/>
      <c r="D10" s="72"/>
    </row>
    <row r="11" spans="1:26" ht="20.100000000000001" customHeight="1" x14ac:dyDescent="0.25">
      <c r="C11" s="72"/>
      <c r="D11" s="72"/>
    </row>
    <row r="12" spans="1:26" ht="20.100000000000001" customHeight="1" x14ac:dyDescent="0.25">
      <c r="C12" s="72"/>
      <c r="D12" s="72"/>
    </row>
    <row r="13" spans="1:26" ht="20.100000000000001" customHeight="1" x14ac:dyDescent="0.25">
      <c r="C13" s="72"/>
      <c r="D13" s="72"/>
    </row>
    <row r="14" spans="1:26" ht="20.100000000000001" customHeight="1" x14ac:dyDescent="0.25">
      <c r="C14" s="72"/>
      <c r="D14" s="72"/>
    </row>
    <row r="15" spans="1:26" ht="20.100000000000001" customHeight="1" x14ac:dyDescent="0.25">
      <c r="C15" s="72"/>
      <c r="D15" s="72"/>
    </row>
    <row r="16" spans="1:26" ht="20.100000000000001" customHeight="1" x14ac:dyDescent="0.25">
      <c r="C16" s="72"/>
      <c r="D16" s="72"/>
    </row>
    <row r="17" spans="3:11" ht="20.100000000000001" customHeight="1" x14ac:dyDescent="0.25">
      <c r="C17" s="72"/>
      <c r="D17" s="72"/>
    </row>
    <row r="18" spans="3:11" ht="20.100000000000001" customHeight="1" x14ac:dyDescent="0.25">
      <c r="C18" s="72"/>
      <c r="D18" s="72"/>
    </row>
    <row r="19" spans="3:11" ht="20.100000000000001" customHeight="1" x14ac:dyDescent="0.25">
      <c r="C19" s="72"/>
      <c r="D19" s="72"/>
      <c r="J19" s="186"/>
      <c r="K19" s="186"/>
    </row>
    <row r="20" spans="3:11" ht="20.100000000000001" customHeight="1" x14ac:dyDescent="0.25">
      <c r="C20" s="72"/>
      <c r="D20" s="72"/>
    </row>
    <row r="21" spans="3:11" ht="20.100000000000001" customHeight="1" x14ac:dyDescent="0.25">
      <c r="C21" s="72"/>
      <c r="D21" s="72"/>
    </row>
    <row r="22" spans="3:11" ht="20.100000000000001" customHeight="1" x14ac:dyDescent="0.25">
      <c r="C22" s="72"/>
      <c r="D22" s="72"/>
    </row>
    <row r="23" spans="3:11" ht="20.100000000000001" customHeight="1" x14ac:dyDescent="0.25">
      <c r="C23" s="72"/>
      <c r="D23" s="72"/>
    </row>
    <row r="24" spans="3:11" ht="20.100000000000001" customHeight="1" x14ac:dyDescent="0.25">
      <c r="C24" s="72"/>
      <c r="D24" s="72"/>
    </row>
    <row r="25" spans="3:11" ht="20.100000000000001" customHeight="1" x14ac:dyDescent="0.25">
      <c r="C25" s="72"/>
      <c r="D25" s="72"/>
    </row>
    <row r="26" spans="3:11" ht="20.100000000000001" customHeight="1" x14ac:dyDescent="0.25">
      <c r="C26" s="72"/>
      <c r="D26" s="72"/>
    </row>
    <row r="27" spans="3:11" ht="20.100000000000001" customHeight="1" x14ac:dyDescent="0.25">
      <c r="C27" s="72"/>
      <c r="D27" s="72"/>
    </row>
    <row r="28" spans="3:11" ht="20.100000000000001" customHeight="1" x14ac:dyDescent="0.25">
      <c r="C28" s="72"/>
      <c r="D28" s="72"/>
    </row>
    <row r="29" spans="3:11" ht="20.100000000000001" customHeight="1" x14ac:dyDescent="0.25">
      <c r="C29" s="72"/>
      <c r="D29" s="72"/>
    </row>
    <row r="30" spans="3:11" ht="20.100000000000001" customHeight="1" x14ac:dyDescent="0.25">
      <c r="C30" s="72"/>
      <c r="D30" s="72"/>
    </row>
    <row r="31" spans="3:11" ht="20.100000000000001" customHeight="1" x14ac:dyDescent="0.25">
      <c r="C31" s="72"/>
      <c r="D31" s="72"/>
    </row>
    <row r="32" spans="3:11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20.100000000000001" customHeight="1" x14ac:dyDescent="0.25">
      <c r="C34" s="72"/>
      <c r="D34" s="72"/>
    </row>
    <row r="35" spans="3:4" ht="15" customHeight="1" x14ac:dyDescent="0.25">
      <c r="C35" s="72"/>
      <c r="D35" s="72"/>
    </row>
  </sheetData>
  <customSheetViews>
    <customSheetView guid="{BAC361D8-694C-41FE-B00B-D69C5B3BA90B}" scale="75" showPageBreaks="1" showGridLines="0" printArea="1" view="pageBreakPreview">
      <selection sqref="A1:B1"/>
      <pageMargins left="0.78740157480314965" right="0.51181102362204722" top="1.2204724409448819" bottom="0.98425196850393704" header="0.78740157480314965" footer="0.55118110236220474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31">
    <mergeCell ref="Q9:R9"/>
    <mergeCell ref="S9:T9"/>
    <mergeCell ref="U9:V9"/>
    <mergeCell ref="W9:X9"/>
    <mergeCell ref="Y9:Z9"/>
    <mergeCell ref="W2:X2"/>
    <mergeCell ref="Y2:Z2"/>
    <mergeCell ref="A9:B9"/>
    <mergeCell ref="C9:D9"/>
    <mergeCell ref="E9:F9"/>
    <mergeCell ref="G9:H9"/>
    <mergeCell ref="I9:J9"/>
    <mergeCell ref="K9:L9"/>
    <mergeCell ref="M9:N9"/>
    <mergeCell ref="O9:P9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8"/>
    <mergeCell ref="B2:B3"/>
    <mergeCell ref="C2:D2"/>
    <mergeCell ref="E2:F2"/>
    <mergeCell ref="G2:H2"/>
    <mergeCell ref="I2:J2"/>
  </mergeCells>
  <conditionalFormatting sqref="A1:D1">
    <cfRule type="cellIs" dxfId="5" priority="1" stopIfTrue="1" operator="equal">
      <formula>0</formula>
    </cfRule>
  </conditionalFormatting>
  <pageMargins left="0.78740157480314965" right="0.51181102362204722" top="1.2204724409448819" bottom="0.98425196850393704" header="0.78740157480314965" footer="0.55118110236220474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tabSelected="1" view="pageBreakPreview" zoomScale="75" zoomScaleNormal="10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18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79"/>
      <c r="C4" s="65"/>
      <c r="D4" s="66"/>
      <c r="E4" s="65"/>
      <c r="F4" s="66"/>
      <c r="G4" s="65"/>
      <c r="H4" s="66"/>
      <c r="I4" s="65"/>
      <c r="J4" s="66"/>
      <c r="K4" s="65"/>
      <c r="L4" s="66"/>
      <c r="M4" s="65"/>
      <c r="N4" s="66"/>
      <c r="O4" s="65"/>
      <c r="P4" s="66"/>
      <c r="Q4" s="65"/>
      <c r="R4" s="66"/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80"/>
      <c r="C5" s="69"/>
      <c r="D5" s="67"/>
      <c r="E5" s="69"/>
      <c r="F5" s="67"/>
      <c r="G5" s="69"/>
      <c r="H5" s="67"/>
      <c r="I5" s="69"/>
      <c r="J5" s="67"/>
      <c r="K5" s="69"/>
      <c r="L5" s="67"/>
      <c r="M5" s="69"/>
      <c r="N5" s="67"/>
      <c r="O5" s="69"/>
      <c r="P5" s="67"/>
      <c r="Q5" s="69"/>
      <c r="R5" s="67"/>
      <c r="S5" s="69"/>
      <c r="T5" s="67"/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80"/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92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76"/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71"/>
    </row>
    <row r="9" spans="1:26" s="64" customFormat="1" ht="30" customHeight="1" thickBot="1" x14ac:dyDescent="0.3">
      <c r="A9" s="244" t="s">
        <v>29</v>
      </c>
      <c r="B9" s="245"/>
      <c r="C9" s="246">
        <f>SUM(C4:C8)</f>
        <v>0</v>
      </c>
      <c r="D9" s="246"/>
      <c r="E9" s="246">
        <f>SUM(E4:E8)</f>
        <v>0</v>
      </c>
      <c r="F9" s="246"/>
      <c r="G9" s="246">
        <f>SUM(G4:G8)</f>
        <v>0</v>
      </c>
      <c r="H9" s="246"/>
      <c r="I9" s="246">
        <f>SUM(I4:I8)</f>
        <v>0</v>
      </c>
      <c r="J9" s="246"/>
      <c r="K9" s="246">
        <f>SUM(K4:K8)</f>
        <v>0</v>
      </c>
      <c r="L9" s="246"/>
      <c r="M9" s="246">
        <f>SUM(M4:M8)</f>
        <v>0</v>
      </c>
      <c r="N9" s="246"/>
      <c r="O9" s="246">
        <f>SUM(O4:O8)</f>
        <v>0</v>
      </c>
      <c r="P9" s="246"/>
      <c r="Q9" s="246">
        <f>SUM(Q4:Q8)</f>
        <v>0</v>
      </c>
      <c r="R9" s="246"/>
      <c r="S9" s="246">
        <f>SUM(S4:S8)</f>
        <v>0</v>
      </c>
      <c r="T9" s="246"/>
      <c r="U9" s="246">
        <f>SUM(U4:U8)</f>
        <v>0</v>
      </c>
      <c r="V9" s="246"/>
      <c r="W9" s="246">
        <f>SUM(W4:W8)</f>
        <v>0</v>
      </c>
      <c r="X9" s="246"/>
      <c r="Y9" s="246">
        <f>SUM(Y4:Y8)</f>
        <v>0</v>
      </c>
      <c r="Z9" s="251"/>
    </row>
    <row r="10" spans="1:26" ht="20.100000000000001" customHeight="1" x14ac:dyDescent="0.25">
      <c r="C10" s="72"/>
      <c r="D10" s="72"/>
    </row>
    <row r="11" spans="1:26" ht="20.100000000000001" customHeight="1" x14ac:dyDescent="0.25">
      <c r="C11" s="72"/>
      <c r="D11" s="72"/>
    </row>
    <row r="12" spans="1:26" ht="20.100000000000001" customHeight="1" x14ac:dyDescent="0.25">
      <c r="C12" s="72"/>
      <c r="D12" s="72"/>
    </row>
    <row r="13" spans="1:26" ht="20.100000000000001" customHeight="1" x14ac:dyDescent="0.25">
      <c r="C13" s="72"/>
      <c r="D13" s="72"/>
    </row>
    <row r="14" spans="1:26" ht="20.100000000000001" customHeight="1" x14ac:dyDescent="0.25">
      <c r="C14" s="72"/>
      <c r="D14" s="72"/>
    </row>
    <row r="15" spans="1:26" ht="20.100000000000001" customHeight="1" x14ac:dyDescent="0.25">
      <c r="C15" s="72"/>
      <c r="D15" s="72"/>
    </row>
    <row r="16" spans="1:26" ht="20.100000000000001" customHeight="1" x14ac:dyDescent="0.25">
      <c r="C16" s="72"/>
      <c r="D16" s="72"/>
    </row>
    <row r="17" spans="3:11" ht="20.100000000000001" customHeight="1" x14ac:dyDescent="0.25">
      <c r="C17" s="72"/>
      <c r="D17" s="72"/>
    </row>
    <row r="18" spans="3:11" ht="20.100000000000001" customHeight="1" x14ac:dyDescent="0.25">
      <c r="C18" s="72"/>
      <c r="D18" s="72"/>
    </row>
    <row r="19" spans="3:11" ht="20.100000000000001" customHeight="1" x14ac:dyDescent="0.25">
      <c r="C19" s="72"/>
      <c r="D19" s="72"/>
      <c r="J19" s="186"/>
      <c r="K19" s="186"/>
    </row>
    <row r="20" spans="3:11" ht="20.100000000000001" customHeight="1" x14ac:dyDescent="0.25">
      <c r="C20" s="72"/>
      <c r="D20" s="72"/>
    </row>
    <row r="21" spans="3:11" ht="20.100000000000001" customHeight="1" x14ac:dyDescent="0.25">
      <c r="C21" s="72"/>
      <c r="D21" s="72"/>
    </row>
    <row r="22" spans="3:11" ht="20.100000000000001" customHeight="1" x14ac:dyDescent="0.25">
      <c r="C22" s="72"/>
      <c r="D22" s="72"/>
    </row>
    <row r="23" spans="3:11" ht="20.100000000000001" customHeight="1" x14ac:dyDescent="0.25">
      <c r="C23" s="72"/>
      <c r="D23" s="72"/>
    </row>
    <row r="24" spans="3:11" ht="20.100000000000001" customHeight="1" x14ac:dyDescent="0.25">
      <c r="C24" s="72"/>
      <c r="D24" s="72"/>
    </row>
    <row r="25" spans="3:11" ht="20.100000000000001" customHeight="1" x14ac:dyDescent="0.25">
      <c r="C25" s="72"/>
      <c r="D25" s="72"/>
    </row>
    <row r="26" spans="3:11" ht="20.100000000000001" customHeight="1" x14ac:dyDescent="0.25">
      <c r="C26" s="72"/>
      <c r="D26" s="72"/>
    </row>
    <row r="27" spans="3:11" ht="20.100000000000001" customHeight="1" x14ac:dyDescent="0.25">
      <c r="C27" s="72"/>
      <c r="D27" s="72"/>
    </row>
    <row r="28" spans="3:11" ht="20.100000000000001" customHeight="1" x14ac:dyDescent="0.25">
      <c r="C28" s="72"/>
      <c r="D28" s="72"/>
    </row>
    <row r="29" spans="3:11" ht="20.100000000000001" customHeight="1" x14ac:dyDescent="0.25">
      <c r="C29" s="72"/>
      <c r="D29" s="72"/>
    </row>
    <row r="30" spans="3:11" ht="20.100000000000001" customHeight="1" x14ac:dyDescent="0.25">
      <c r="C30" s="72"/>
      <c r="D30" s="72"/>
    </row>
    <row r="31" spans="3:11" ht="20.100000000000001" customHeight="1" x14ac:dyDescent="0.25">
      <c r="C31" s="72"/>
      <c r="D31" s="72"/>
    </row>
    <row r="32" spans="3:11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15" customHeight="1" x14ac:dyDescent="0.25">
      <c r="C34" s="72"/>
      <c r="D34" s="72"/>
    </row>
  </sheetData>
  <customSheetViews>
    <customSheetView guid="{BAC361D8-694C-41FE-B00B-D69C5B3BA90B}" scale="75" showPageBreaks="1" showGridLines="0" printArea="1" view="pageBreakPreview">
      <selection sqref="A1:B1"/>
      <pageMargins left="0.78740157480314965" right="0.51181102362204722" top="1.299212598425197" bottom="1.0236220472440944" header="0.78740157480314965" footer="0.59055118110236227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31">
    <mergeCell ref="Q9:R9"/>
    <mergeCell ref="S9:T9"/>
    <mergeCell ref="U9:V9"/>
    <mergeCell ref="W9:X9"/>
    <mergeCell ref="Y9:Z9"/>
    <mergeCell ref="W2:X2"/>
    <mergeCell ref="Y2:Z2"/>
    <mergeCell ref="A9:B9"/>
    <mergeCell ref="C9:D9"/>
    <mergeCell ref="E9:F9"/>
    <mergeCell ref="G9:H9"/>
    <mergeCell ref="I9:J9"/>
    <mergeCell ref="K9:L9"/>
    <mergeCell ref="M9:N9"/>
    <mergeCell ref="O9:P9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8"/>
    <mergeCell ref="B2:B3"/>
    <mergeCell ref="C2:D2"/>
    <mergeCell ref="E2:F2"/>
    <mergeCell ref="G2:H2"/>
    <mergeCell ref="I2:J2"/>
  </mergeCells>
  <conditionalFormatting sqref="A1:D1">
    <cfRule type="cellIs" dxfId="4" priority="1" stopIfTrue="1" operator="equal">
      <formula>0</formula>
    </cfRule>
  </conditionalFormatting>
  <pageMargins left="0.78740157480314965" right="0.51181102362204722" top="1.299212598425197" bottom="1.0236220472440944" header="0.78740157480314965" footer="0.59055118110236227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zoomScale="75" zoomScaleNormal="75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77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90" t="s">
        <v>112</v>
      </c>
      <c r="C4" s="174"/>
      <c r="D4" s="175"/>
      <c r="E4" s="174"/>
      <c r="F4" s="175"/>
      <c r="G4" s="174"/>
      <c r="H4" s="175"/>
      <c r="I4" s="174"/>
      <c r="J4" s="175"/>
      <c r="K4" s="174">
        <v>1094</v>
      </c>
      <c r="L4" s="175">
        <v>31</v>
      </c>
      <c r="M4" s="174"/>
      <c r="N4" s="175"/>
      <c r="O4" s="174"/>
      <c r="P4" s="175"/>
      <c r="Q4" s="174"/>
      <c r="R4" s="175"/>
      <c r="S4" s="174"/>
      <c r="T4" s="175"/>
      <c r="U4" s="174"/>
      <c r="V4" s="175"/>
      <c r="W4" s="174"/>
      <c r="X4" s="175"/>
      <c r="Y4" s="174"/>
      <c r="Z4" s="117"/>
    </row>
    <row r="5" spans="1:26" ht="20.100000000000001" customHeight="1" x14ac:dyDescent="0.25">
      <c r="A5" s="226"/>
      <c r="B5" s="92" t="s">
        <v>78</v>
      </c>
      <c r="C5" s="163">
        <v>533.04999999999995</v>
      </c>
      <c r="D5" s="162">
        <v>4</v>
      </c>
      <c r="E5" s="163"/>
      <c r="F5" s="162"/>
      <c r="G5" s="163"/>
      <c r="H5" s="162"/>
      <c r="I5" s="163"/>
      <c r="J5" s="162"/>
      <c r="K5" s="163"/>
      <c r="L5" s="162"/>
      <c r="M5" s="163"/>
      <c r="N5" s="162"/>
      <c r="O5" s="163"/>
      <c r="P5" s="162"/>
      <c r="Q5" s="163"/>
      <c r="R5" s="162"/>
      <c r="S5" s="163"/>
      <c r="T5" s="162"/>
      <c r="U5" s="163"/>
      <c r="V5" s="162"/>
      <c r="W5" s="163"/>
      <c r="X5" s="162"/>
      <c r="Y5" s="163"/>
      <c r="Z5" s="111"/>
    </row>
    <row r="6" spans="1:26" ht="20.100000000000001" customHeight="1" x14ac:dyDescent="0.25">
      <c r="A6" s="226"/>
      <c r="B6" s="92" t="s">
        <v>114</v>
      </c>
      <c r="C6" s="163"/>
      <c r="D6" s="162"/>
      <c r="E6" s="163"/>
      <c r="F6" s="162"/>
      <c r="G6" s="163"/>
      <c r="H6" s="162"/>
      <c r="I6" s="163"/>
      <c r="J6" s="162"/>
      <c r="K6" s="163"/>
      <c r="L6" s="162"/>
      <c r="M6" s="163">
        <v>421.42</v>
      </c>
      <c r="N6" s="162">
        <v>8</v>
      </c>
      <c r="O6" s="163"/>
      <c r="P6" s="162"/>
      <c r="Q6" s="163"/>
      <c r="R6" s="162"/>
      <c r="S6" s="163"/>
      <c r="T6" s="162"/>
      <c r="U6" s="163"/>
      <c r="V6" s="162"/>
      <c r="W6" s="163"/>
      <c r="X6" s="162"/>
      <c r="Y6" s="163"/>
      <c r="Z6" s="111"/>
    </row>
    <row r="7" spans="1:26" ht="20.100000000000001" customHeight="1" x14ac:dyDescent="0.25">
      <c r="A7" s="226"/>
      <c r="B7" s="92" t="s">
        <v>135</v>
      </c>
      <c r="C7" s="163"/>
      <c r="D7" s="162"/>
      <c r="E7" s="163"/>
      <c r="F7" s="162"/>
      <c r="G7" s="163"/>
      <c r="H7" s="162"/>
      <c r="I7" s="163"/>
      <c r="J7" s="162"/>
      <c r="K7" s="163"/>
      <c r="L7" s="162"/>
      <c r="M7" s="163"/>
      <c r="N7" s="162"/>
      <c r="O7" s="163"/>
      <c r="P7" s="162"/>
      <c r="Q7" s="163">
        <v>624</v>
      </c>
      <c r="R7" s="162">
        <v>3</v>
      </c>
      <c r="S7" s="163"/>
      <c r="T7" s="162"/>
      <c r="U7" s="163"/>
      <c r="V7" s="162"/>
      <c r="W7" s="163"/>
      <c r="X7" s="162"/>
      <c r="Y7" s="163"/>
      <c r="Z7" s="111"/>
    </row>
    <row r="8" spans="1:26" ht="20.100000000000001" customHeight="1" x14ac:dyDescent="0.25">
      <c r="A8" s="226"/>
      <c r="B8" s="92" t="s">
        <v>136</v>
      </c>
      <c r="C8" s="163"/>
      <c r="D8" s="162"/>
      <c r="E8" s="163"/>
      <c r="F8" s="162"/>
      <c r="G8" s="163"/>
      <c r="H8" s="162"/>
      <c r="I8" s="163"/>
      <c r="J8" s="162"/>
      <c r="K8" s="163"/>
      <c r="L8" s="162"/>
      <c r="M8" s="163"/>
      <c r="N8" s="162"/>
      <c r="O8" s="163"/>
      <c r="P8" s="162"/>
      <c r="Q8" s="163">
        <v>1787</v>
      </c>
      <c r="R8" s="162">
        <v>3</v>
      </c>
      <c r="S8" s="163"/>
      <c r="T8" s="162"/>
      <c r="U8" s="163"/>
      <c r="V8" s="162"/>
      <c r="W8" s="163"/>
      <c r="X8" s="162"/>
      <c r="Y8" s="163"/>
      <c r="Z8" s="111"/>
    </row>
    <row r="9" spans="1:26" ht="20.100000000000001" customHeight="1" x14ac:dyDescent="0.25">
      <c r="A9" s="226"/>
      <c r="B9" s="92" t="s">
        <v>149</v>
      </c>
      <c r="C9" s="163"/>
      <c r="D9" s="162"/>
      <c r="E9" s="163"/>
      <c r="F9" s="162"/>
      <c r="G9" s="163"/>
      <c r="H9" s="162"/>
      <c r="I9" s="163"/>
      <c r="J9" s="162"/>
      <c r="K9" s="163"/>
      <c r="L9" s="162"/>
      <c r="M9" s="163"/>
      <c r="N9" s="162"/>
      <c r="O9" s="163"/>
      <c r="P9" s="162"/>
      <c r="Q9" s="163"/>
      <c r="R9" s="162"/>
      <c r="S9" s="163"/>
      <c r="T9" s="162"/>
      <c r="U9" s="163">
        <v>1411</v>
      </c>
      <c r="V9" s="162">
        <v>11</v>
      </c>
      <c r="W9" s="163"/>
      <c r="X9" s="162"/>
      <c r="Y9" s="163"/>
      <c r="Z9" s="111"/>
    </row>
    <row r="10" spans="1:26" ht="20.100000000000001" customHeight="1" x14ac:dyDescent="0.25">
      <c r="A10" s="226"/>
      <c r="B10" s="155" t="s">
        <v>157</v>
      </c>
      <c r="C10" s="163"/>
      <c r="D10" s="162"/>
      <c r="E10" s="163"/>
      <c r="F10" s="162"/>
      <c r="G10" s="163"/>
      <c r="H10" s="162"/>
      <c r="I10" s="163"/>
      <c r="J10" s="162"/>
      <c r="K10" s="163"/>
      <c r="L10" s="162"/>
      <c r="M10" s="163"/>
      <c r="N10" s="162"/>
      <c r="O10" s="163"/>
      <c r="P10" s="162"/>
      <c r="Q10" s="163"/>
      <c r="R10" s="162"/>
      <c r="S10" s="163"/>
      <c r="T10" s="162"/>
      <c r="U10" s="163"/>
      <c r="V10" s="162"/>
      <c r="W10" s="163">
        <v>130</v>
      </c>
      <c r="X10" s="162">
        <v>23</v>
      </c>
      <c r="Y10" s="163"/>
      <c r="Z10" s="124"/>
    </row>
    <row r="11" spans="1:26" s="64" customFormat="1" ht="30" customHeight="1" thickBot="1" x14ac:dyDescent="0.3">
      <c r="A11" s="244" t="s">
        <v>29</v>
      </c>
      <c r="B11" s="245"/>
      <c r="C11" s="246">
        <f>SUM(C4:C10)</f>
        <v>533.04999999999995</v>
      </c>
      <c r="D11" s="246"/>
      <c r="E11" s="246">
        <f>SUM(E4:E10)</f>
        <v>0</v>
      </c>
      <c r="F11" s="246"/>
      <c r="G11" s="246">
        <f>SUM(G4:G10)</f>
        <v>0</v>
      </c>
      <c r="H11" s="246"/>
      <c r="I11" s="246">
        <f>SUM(I4:I10)</f>
        <v>0</v>
      </c>
      <c r="J11" s="246"/>
      <c r="K11" s="246">
        <f>SUM(K4:K10)</f>
        <v>1094</v>
      </c>
      <c r="L11" s="246"/>
      <c r="M11" s="246">
        <f>SUM(M4:M10)</f>
        <v>421.42</v>
      </c>
      <c r="N11" s="246"/>
      <c r="O11" s="246">
        <f>SUM(O4:O10)</f>
        <v>0</v>
      </c>
      <c r="P11" s="246"/>
      <c r="Q11" s="246">
        <f>SUM(Q4:Q10)</f>
        <v>2411</v>
      </c>
      <c r="R11" s="246"/>
      <c r="S11" s="246">
        <f>SUM(S4:S10)</f>
        <v>0</v>
      </c>
      <c r="T11" s="246"/>
      <c r="U11" s="246">
        <f>SUM(U4:U10)</f>
        <v>1411</v>
      </c>
      <c r="V11" s="246"/>
      <c r="W11" s="246">
        <f>SUM(W4:W10)</f>
        <v>130</v>
      </c>
      <c r="X11" s="246"/>
      <c r="Y11" s="246">
        <f>SUM(Y4:Y10)</f>
        <v>0</v>
      </c>
      <c r="Z11" s="251"/>
    </row>
    <row r="12" spans="1:26" ht="20.100000000000001" customHeight="1" x14ac:dyDescent="0.25">
      <c r="C12" s="72"/>
      <c r="D12" s="72"/>
    </row>
    <row r="13" spans="1:26" ht="20.100000000000001" customHeight="1" x14ac:dyDescent="0.25">
      <c r="C13" s="72"/>
      <c r="D13" s="72"/>
    </row>
    <row r="14" spans="1:26" ht="20.100000000000001" customHeight="1" x14ac:dyDescent="0.25">
      <c r="C14" s="72"/>
      <c r="D14" s="72"/>
    </row>
    <row r="15" spans="1:26" ht="20.100000000000001" customHeight="1" x14ac:dyDescent="0.25">
      <c r="C15" s="72"/>
      <c r="D15" s="72"/>
    </row>
    <row r="16" spans="1:26" ht="20.100000000000001" customHeight="1" x14ac:dyDescent="0.25">
      <c r="C16" s="72"/>
      <c r="D16" s="72"/>
    </row>
    <row r="17" spans="3:11" ht="20.100000000000001" customHeight="1" x14ac:dyDescent="0.25">
      <c r="C17" s="72"/>
      <c r="D17" s="72"/>
    </row>
    <row r="18" spans="3:11" ht="20.100000000000001" customHeight="1" x14ac:dyDescent="0.25">
      <c r="C18" s="72"/>
      <c r="D18" s="72"/>
    </row>
    <row r="19" spans="3:11" ht="20.100000000000001" customHeight="1" x14ac:dyDescent="0.25">
      <c r="C19" s="72"/>
      <c r="D19" s="72"/>
    </row>
    <row r="20" spans="3:11" ht="20.100000000000001" customHeight="1" x14ac:dyDescent="0.25">
      <c r="C20" s="72"/>
      <c r="D20" s="72"/>
    </row>
    <row r="21" spans="3:11" ht="20.100000000000001" customHeight="1" x14ac:dyDescent="0.25">
      <c r="C21" s="72"/>
      <c r="D21" s="72"/>
      <c r="J21" s="186"/>
      <c r="K21" s="186"/>
    </row>
    <row r="22" spans="3:11" ht="20.100000000000001" customHeight="1" x14ac:dyDescent="0.25">
      <c r="C22" s="72"/>
      <c r="D22" s="72"/>
    </row>
    <row r="23" spans="3:11" ht="20.100000000000001" customHeight="1" x14ac:dyDescent="0.25">
      <c r="C23" s="72"/>
      <c r="D23" s="72"/>
    </row>
    <row r="24" spans="3:11" ht="20.100000000000001" customHeight="1" x14ac:dyDescent="0.25">
      <c r="C24" s="72"/>
      <c r="D24" s="72"/>
    </row>
    <row r="25" spans="3:11" ht="20.100000000000001" customHeight="1" x14ac:dyDescent="0.25">
      <c r="C25" s="72"/>
      <c r="D25" s="72"/>
    </row>
    <row r="26" spans="3:11" ht="20.100000000000001" customHeight="1" x14ac:dyDescent="0.25">
      <c r="C26" s="72"/>
      <c r="D26" s="72"/>
    </row>
    <row r="27" spans="3:11" ht="20.100000000000001" customHeight="1" x14ac:dyDescent="0.25">
      <c r="C27" s="72"/>
      <c r="D27" s="72"/>
    </row>
    <row r="28" spans="3:11" ht="20.100000000000001" customHeight="1" x14ac:dyDescent="0.25">
      <c r="C28" s="72"/>
      <c r="D28" s="72"/>
    </row>
    <row r="29" spans="3:11" ht="20.100000000000001" customHeight="1" x14ac:dyDescent="0.25">
      <c r="C29" s="72"/>
      <c r="D29" s="72"/>
    </row>
    <row r="30" spans="3:11" ht="20.100000000000001" customHeight="1" x14ac:dyDescent="0.25">
      <c r="C30" s="72"/>
      <c r="D30" s="72"/>
    </row>
    <row r="31" spans="3:11" ht="20.100000000000001" customHeight="1" x14ac:dyDescent="0.25">
      <c r="C31" s="72"/>
      <c r="D31" s="72"/>
    </row>
    <row r="32" spans="3:11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20.100000000000001" customHeight="1" x14ac:dyDescent="0.25">
      <c r="C34" s="72"/>
      <c r="D34" s="72"/>
    </row>
    <row r="35" spans="3:4" ht="20.100000000000001" customHeight="1" x14ac:dyDescent="0.25">
      <c r="C35" s="72"/>
      <c r="D35" s="72"/>
    </row>
    <row r="36" spans="3:4" ht="15" customHeight="1" x14ac:dyDescent="0.25">
      <c r="C36" s="72"/>
      <c r="D36" s="72"/>
    </row>
  </sheetData>
  <mergeCells count="31">
    <mergeCell ref="A1:D1"/>
    <mergeCell ref="G1:N1"/>
    <mergeCell ref="Q1:R1"/>
    <mergeCell ref="S1:U1"/>
    <mergeCell ref="A2:A10"/>
    <mergeCell ref="B2:B3"/>
    <mergeCell ref="C2:D2"/>
    <mergeCell ref="E2:F2"/>
    <mergeCell ref="G2:H2"/>
    <mergeCell ref="I2:J2"/>
    <mergeCell ref="W2:X2"/>
    <mergeCell ref="Y2:Z2"/>
    <mergeCell ref="A11:B11"/>
    <mergeCell ref="C11:D11"/>
    <mergeCell ref="E11:F11"/>
    <mergeCell ref="G11:H11"/>
    <mergeCell ref="I11:J11"/>
    <mergeCell ref="K11:L11"/>
    <mergeCell ref="M11:N11"/>
    <mergeCell ref="O11:P11"/>
    <mergeCell ref="K2:L2"/>
    <mergeCell ref="M2:N2"/>
    <mergeCell ref="O2:P2"/>
    <mergeCell ref="Q2:R2"/>
    <mergeCell ref="S2:T2"/>
    <mergeCell ref="U2:V2"/>
    <mergeCell ref="Q11:R11"/>
    <mergeCell ref="S11:T11"/>
    <mergeCell ref="U11:V11"/>
    <mergeCell ref="W11:X11"/>
    <mergeCell ref="Y11:Z11"/>
  </mergeCells>
  <conditionalFormatting sqref="A1:D1">
    <cfRule type="cellIs" dxfId="3" priority="1" stopIfTrue="1" operator="equal">
      <formula>0</formula>
    </cfRule>
  </conditionalFormatting>
  <pageMargins left="0.74803149606299213" right="0.47244094488188981" top="1.299212598425197" bottom="0.9055118110236221" header="0.74803149606299213" footer="0.55118110236220474"/>
  <pageSetup paperSize="9" scale="56" orientation="landscape" r:id="rId1"/>
  <headerFooter alignWithMargins="0">
    <oddHeader>&amp;L&amp;F&amp;RRugby Verband Bayern</oddHeader>
    <oddFooter>&amp;L&amp;F&amp;CSeite &amp;P von &amp;N&amp;R&amp;D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tabSelected="1" zoomScale="75" zoomScaleNormal="75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19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90" t="s">
        <v>91</v>
      </c>
      <c r="C4" s="65"/>
      <c r="D4" s="66"/>
      <c r="E4" s="65">
        <v>1000</v>
      </c>
      <c r="F4" s="66">
        <v>18</v>
      </c>
      <c r="G4" s="65"/>
      <c r="H4" s="66"/>
      <c r="I4" s="65"/>
      <c r="J4" s="66"/>
      <c r="K4" s="65"/>
      <c r="L4" s="66"/>
      <c r="M4" s="65"/>
      <c r="N4" s="66"/>
      <c r="O4" s="65"/>
      <c r="P4" s="66"/>
      <c r="Q4" s="65"/>
      <c r="R4" s="66"/>
      <c r="S4" s="65"/>
      <c r="T4" s="66"/>
      <c r="U4" s="65"/>
      <c r="V4" s="66"/>
      <c r="W4" s="115"/>
      <c r="X4" s="116"/>
      <c r="Y4" s="115"/>
      <c r="Z4" s="117"/>
    </row>
    <row r="5" spans="1:26" ht="20.100000000000001" customHeight="1" x14ac:dyDescent="0.25">
      <c r="A5" s="226"/>
      <c r="B5" s="92"/>
      <c r="C5" s="69"/>
      <c r="D5" s="67"/>
      <c r="E5" s="69"/>
      <c r="F5" s="67"/>
      <c r="G5" s="69"/>
      <c r="H5" s="67"/>
      <c r="I5" s="69"/>
      <c r="J5" s="67"/>
      <c r="K5" s="69"/>
      <c r="L5" s="67"/>
      <c r="M5" s="69"/>
      <c r="N5" s="67"/>
      <c r="O5" s="69"/>
      <c r="P5" s="67"/>
      <c r="Q5" s="69"/>
      <c r="R5" s="67"/>
      <c r="S5" s="69"/>
      <c r="T5" s="67"/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80"/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80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76"/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71"/>
    </row>
    <row r="9" spans="1:26" s="64" customFormat="1" ht="30" customHeight="1" thickBot="1" x14ac:dyDescent="0.3">
      <c r="A9" s="244" t="s">
        <v>29</v>
      </c>
      <c r="B9" s="245"/>
      <c r="C9" s="246">
        <f>SUM(C4:C8)</f>
        <v>0</v>
      </c>
      <c r="D9" s="246"/>
      <c r="E9" s="246">
        <f>SUM(E4:E8)</f>
        <v>1000</v>
      </c>
      <c r="F9" s="246"/>
      <c r="G9" s="246">
        <f>SUM(G4:G8)</f>
        <v>0</v>
      </c>
      <c r="H9" s="246"/>
      <c r="I9" s="246">
        <f>SUM(I4:I8)</f>
        <v>0</v>
      </c>
      <c r="J9" s="246"/>
      <c r="K9" s="246">
        <f>SUM(K4:K8)</f>
        <v>0</v>
      </c>
      <c r="L9" s="246"/>
      <c r="M9" s="246">
        <f>SUM(M4:M8)</f>
        <v>0</v>
      </c>
      <c r="N9" s="246"/>
      <c r="O9" s="246">
        <f>SUM(O4:O8)</f>
        <v>0</v>
      </c>
      <c r="P9" s="246"/>
      <c r="Q9" s="246">
        <f>SUM(Q4:Q8)</f>
        <v>0</v>
      </c>
      <c r="R9" s="246"/>
      <c r="S9" s="246">
        <f>SUM(S4:S8)</f>
        <v>0</v>
      </c>
      <c r="T9" s="246"/>
      <c r="U9" s="246">
        <f>SUM(U4:U8)</f>
        <v>0</v>
      </c>
      <c r="V9" s="246"/>
      <c r="W9" s="246">
        <f>SUM(W4:W8)</f>
        <v>0</v>
      </c>
      <c r="X9" s="246"/>
      <c r="Y9" s="246">
        <f>SUM(Y4:Y8)</f>
        <v>0</v>
      </c>
      <c r="Z9" s="251"/>
    </row>
    <row r="10" spans="1:26" ht="20.100000000000001" customHeight="1" x14ac:dyDescent="0.25">
      <c r="C10" s="72"/>
      <c r="D10" s="72"/>
    </row>
    <row r="11" spans="1:26" ht="20.100000000000001" customHeight="1" x14ac:dyDescent="0.25">
      <c r="C11" s="72"/>
      <c r="D11" s="72"/>
    </row>
    <row r="12" spans="1:26" ht="20.100000000000001" customHeight="1" x14ac:dyDescent="0.25">
      <c r="C12" s="72"/>
      <c r="D12" s="72"/>
    </row>
    <row r="13" spans="1:26" ht="20.100000000000001" customHeight="1" x14ac:dyDescent="0.25">
      <c r="C13" s="72"/>
      <c r="D13" s="72"/>
    </row>
    <row r="14" spans="1:26" ht="20.100000000000001" customHeight="1" x14ac:dyDescent="0.25">
      <c r="C14" s="72"/>
      <c r="D14" s="72"/>
    </row>
    <row r="15" spans="1:26" ht="20.100000000000001" customHeight="1" x14ac:dyDescent="0.25">
      <c r="C15" s="72"/>
      <c r="D15" s="72"/>
    </row>
    <row r="16" spans="1:26" ht="20.100000000000001" customHeight="1" x14ac:dyDescent="0.25">
      <c r="C16" s="72"/>
      <c r="D16" s="72"/>
    </row>
    <row r="17" spans="3:11" ht="20.100000000000001" customHeight="1" x14ac:dyDescent="0.25">
      <c r="C17" s="72"/>
      <c r="D17" s="72"/>
    </row>
    <row r="18" spans="3:11" ht="20.100000000000001" customHeight="1" x14ac:dyDescent="0.25">
      <c r="C18" s="72"/>
      <c r="D18" s="72"/>
    </row>
    <row r="19" spans="3:11" ht="20.100000000000001" customHeight="1" x14ac:dyDescent="0.25">
      <c r="C19" s="72"/>
      <c r="D19" s="72"/>
      <c r="J19" s="186"/>
      <c r="K19" s="186"/>
    </row>
    <row r="20" spans="3:11" ht="20.100000000000001" customHeight="1" x14ac:dyDescent="0.25">
      <c r="C20" s="72"/>
      <c r="D20" s="72"/>
    </row>
    <row r="21" spans="3:11" ht="20.100000000000001" customHeight="1" x14ac:dyDescent="0.25">
      <c r="C21" s="72"/>
      <c r="D21" s="72"/>
    </row>
    <row r="22" spans="3:11" ht="20.100000000000001" customHeight="1" x14ac:dyDescent="0.25">
      <c r="C22" s="72"/>
      <c r="D22" s="72"/>
    </row>
    <row r="23" spans="3:11" ht="20.100000000000001" customHeight="1" x14ac:dyDescent="0.25">
      <c r="C23" s="72"/>
      <c r="D23" s="72"/>
    </row>
    <row r="24" spans="3:11" ht="20.100000000000001" customHeight="1" x14ac:dyDescent="0.25">
      <c r="C24" s="72"/>
      <c r="D24" s="72"/>
    </row>
    <row r="25" spans="3:11" ht="20.100000000000001" customHeight="1" x14ac:dyDescent="0.25">
      <c r="C25" s="72"/>
      <c r="D25" s="72"/>
    </row>
    <row r="26" spans="3:11" ht="20.100000000000001" customHeight="1" x14ac:dyDescent="0.25">
      <c r="C26" s="72"/>
      <c r="D26" s="72"/>
    </row>
    <row r="27" spans="3:11" ht="20.100000000000001" customHeight="1" x14ac:dyDescent="0.25">
      <c r="C27" s="72"/>
      <c r="D27" s="72"/>
    </row>
    <row r="28" spans="3:11" ht="20.100000000000001" customHeight="1" x14ac:dyDescent="0.25">
      <c r="C28" s="72"/>
      <c r="D28" s="72"/>
    </row>
    <row r="29" spans="3:11" ht="20.100000000000001" customHeight="1" x14ac:dyDescent="0.25">
      <c r="C29" s="72"/>
      <c r="D29" s="72"/>
    </row>
    <row r="30" spans="3:11" ht="20.100000000000001" customHeight="1" x14ac:dyDescent="0.25">
      <c r="C30" s="72"/>
      <c r="D30" s="72"/>
    </row>
    <row r="31" spans="3:11" ht="20.100000000000001" customHeight="1" x14ac:dyDescent="0.25">
      <c r="C31" s="72"/>
      <c r="D31" s="72"/>
    </row>
    <row r="32" spans="3:11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15" customHeight="1" x14ac:dyDescent="0.25">
      <c r="C34" s="72"/>
      <c r="D34" s="72"/>
    </row>
  </sheetData>
  <customSheetViews>
    <customSheetView guid="{BAC361D8-694C-41FE-B00B-D69C5B3BA90B}" scale="75" showGridLines="0">
      <selection sqref="A1:B1"/>
      <pageMargins left="0.74803149606299213" right="0.47244094488188981" top="1.299212598425197" bottom="0.9055118110236221" header="0.74803149606299213" footer="0.55118110236220474"/>
      <pageSetup paperSize="9" scale="56" orientation="landscape" r:id="rId1"/>
      <headerFooter alignWithMargins="0">
        <oddHeader>&amp;L&amp;F&amp;RRugby Verband Bayern</oddHeader>
        <oddFooter>&amp;L&amp;F&amp;CSeite &amp;P von &amp;N&amp;R&amp;D</oddFooter>
      </headerFooter>
    </customSheetView>
  </customSheetViews>
  <mergeCells count="31">
    <mergeCell ref="Q9:R9"/>
    <mergeCell ref="S9:T9"/>
    <mergeCell ref="U9:V9"/>
    <mergeCell ref="W9:X9"/>
    <mergeCell ref="Y9:Z9"/>
    <mergeCell ref="W2:X2"/>
    <mergeCell ref="Y2:Z2"/>
    <mergeCell ref="A9:B9"/>
    <mergeCell ref="C9:D9"/>
    <mergeCell ref="E9:F9"/>
    <mergeCell ref="G9:H9"/>
    <mergeCell ref="I9:J9"/>
    <mergeCell ref="K9:L9"/>
    <mergeCell ref="M9:N9"/>
    <mergeCell ref="O9:P9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8"/>
    <mergeCell ref="B2:B3"/>
    <mergeCell ref="C2:D2"/>
    <mergeCell ref="E2:F2"/>
    <mergeCell ref="G2:H2"/>
    <mergeCell ref="I2:J2"/>
  </mergeCells>
  <conditionalFormatting sqref="A1:D1">
    <cfRule type="cellIs" dxfId="2" priority="1" stopIfTrue="1" operator="equal">
      <formula>0</formula>
    </cfRule>
  </conditionalFormatting>
  <pageMargins left="0.74803149606299213" right="0.47244094488188981" top="1.299212598425197" bottom="0.9055118110236221" header="0.74803149606299213" footer="0.55118110236220474"/>
  <pageSetup paperSize="9" scale="56" orientation="landscape" r:id="rId2"/>
  <headerFooter alignWithMargins="0">
    <oddHeader>&amp;L&amp;F&amp;RRugby Verband Bayern</oddHeader>
    <oddFooter>&amp;L&amp;F&amp;CSeite &amp;P von &amp;N&amp;R&amp;D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showGridLines="0" tabSelected="1" view="pageBreakPreview" zoomScale="75" zoomScaleNormal="10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20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92" t="s">
        <v>89</v>
      </c>
      <c r="C4" s="158">
        <v>100</v>
      </c>
      <c r="D4" s="157">
        <v>20</v>
      </c>
      <c r="E4" s="158"/>
      <c r="F4" s="157"/>
      <c r="G4" s="158"/>
      <c r="H4" s="157"/>
      <c r="I4" s="158"/>
      <c r="J4" s="157"/>
      <c r="K4" s="65"/>
      <c r="L4" s="66"/>
      <c r="M4" s="65"/>
      <c r="N4" s="66"/>
      <c r="O4" s="65"/>
      <c r="P4" s="66"/>
      <c r="Q4" s="65"/>
      <c r="R4" s="66"/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92" t="s">
        <v>103</v>
      </c>
      <c r="C5" s="158"/>
      <c r="D5" s="157"/>
      <c r="E5" s="158"/>
      <c r="F5" s="157"/>
      <c r="G5" s="158">
        <f>130+130+130+130+130+130+130+130+130+130+8*130+130+130+7*130</f>
        <v>3510</v>
      </c>
      <c r="H5" s="157">
        <v>24</v>
      </c>
      <c r="I5" s="158">
        <f>80+130+130+130+130+130+130+130+130+60+260+130+70+130+130</f>
        <v>1900</v>
      </c>
      <c r="J5" s="157">
        <v>1</v>
      </c>
      <c r="K5" s="69">
        <v>600</v>
      </c>
      <c r="L5" s="67">
        <v>13</v>
      </c>
      <c r="M5" s="69"/>
      <c r="N5" s="67"/>
      <c r="O5" s="69"/>
      <c r="P5" s="67"/>
      <c r="Q5" s="69"/>
      <c r="R5" s="67"/>
      <c r="S5" s="69"/>
      <c r="T5" s="67"/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92" t="s">
        <v>104</v>
      </c>
      <c r="C6" s="158"/>
      <c r="D6" s="157"/>
      <c r="E6" s="158"/>
      <c r="F6" s="157"/>
      <c r="G6" s="158">
        <v>140</v>
      </c>
      <c r="H6" s="157">
        <v>29</v>
      </c>
      <c r="I6" s="158"/>
      <c r="J6" s="157"/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92" t="s">
        <v>113</v>
      </c>
      <c r="C7" s="158"/>
      <c r="D7" s="157"/>
      <c r="E7" s="158"/>
      <c r="F7" s="157"/>
      <c r="G7" s="158"/>
      <c r="H7" s="157"/>
      <c r="I7" s="158"/>
      <c r="J7" s="157"/>
      <c r="K7" s="69">
        <f>85+5*85</f>
        <v>510</v>
      </c>
      <c r="L7" s="67">
        <v>24</v>
      </c>
      <c r="M7" s="69">
        <f>14*85+170+900</f>
        <v>2260</v>
      </c>
      <c r="N7" s="67">
        <v>9</v>
      </c>
      <c r="O7" s="69">
        <f>4*85+225</f>
        <v>565</v>
      </c>
      <c r="P7" s="67">
        <v>5</v>
      </c>
      <c r="Q7" s="69">
        <f>85+170</f>
        <v>255</v>
      </c>
      <c r="R7" s="67">
        <v>11</v>
      </c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92" t="s">
        <v>118</v>
      </c>
      <c r="C8" s="69"/>
      <c r="D8" s="67"/>
      <c r="E8" s="69"/>
      <c r="F8" s="67"/>
      <c r="G8" s="69"/>
      <c r="H8" s="67"/>
      <c r="I8" s="69"/>
      <c r="J8" s="67"/>
      <c r="K8" s="69"/>
      <c r="L8" s="67"/>
      <c r="M8" s="69">
        <v>20</v>
      </c>
      <c r="N8" s="67">
        <v>17</v>
      </c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87"/>
    </row>
    <row r="9" spans="1:26" ht="20.100000000000001" customHeight="1" x14ac:dyDescent="0.25">
      <c r="A9" s="226"/>
      <c r="B9" s="92" t="s">
        <v>142</v>
      </c>
      <c r="C9" s="69"/>
      <c r="D9" s="67"/>
      <c r="E9" s="69"/>
      <c r="F9" s="67"/>
      <c r="G9" s="69"/>
      <c r="H9" s="67"/>
      <c r="I9" s="69"/>
      <c r="J9" s="67"/>
      <c r="K9" s="69"/>
      <c r="L9" s="67"/>
      <c r="M9" s="69"/>
      <c r="N9" s="67"/>
      <c r="O9" s="69"/>
      <c r="P9" s="67"/>
      <c r="Q9" s="69"/>
      <c r="R9" s="67"/>
      <c r="S9" s="69">
        <f>35</f>
        <v>35</v>
      </c>
      <c r="T9" s="67">
        <v>8</v>
      </c>
      <c r="U9" s="69"/>
      <c r="V9" s="67"/>
      <c r="W9" s="69"/>
      <c r="X9" s="67"/>
      <c r="Y9" s="69"/>
      <c r="Z9" s="87"/>
    </row>
    <row r="10" spans="1:26" ht="20.100000000000001" customHeight="1" x14ac:dyDescent="0.25">
      <c r="A10" s="226"/>
      <c r="B10" s="92" t="s">
        <v>147</v>
      </c>
      <c r="C10" s="69"/>
      <c r="D10" s="67"/>
      <c r="E10" s="69"/>
      <c r="F10" s="67"/>
      <c r="G10" s="69"/>
      <c r="H10" s="67"/>
      <c r="I10" s="69"/>
      <c r="J10" s="67"/>
      <c r="K10" s="69"/>
      <c r="L10" s="67"/>
      <c r="M10" s="69"/>
      <c r="N10" s="67"/>
      <c r="O10" s="69"/>
      <c r="P10" s="67"/>
      <c r="Q10" s="69"/>
      <c r="R10" s="67"/>
      <c r="S10" s="69"/>
      <c r="T10" s="67"/>
      <c r="U10" s="69">
        <v>50</v>
      </c>
      <c r="V10" s="67">
        <v>6</v>
      </c>
      <c r="W10" s="69"/>
      <c r="X10" s="67"/>
      <c r="Y10" s="69"/>
      <c r="Z10" s="87"/>
    </row>
    <row r="11" spans="1:26" ht="20.100000000000001" customHeight="1" x14ac:dyDescent="0.25">
      <c r="A11" s="226"/>
      <c r="B11" s="92" t="s">
        <v>151</v>
      </c>
      <c r="C11" s="69"/>
      <c r="D11" s="67"/>
      <c r="E11" s="69"/>
      <c r="F11" s="67"/>
      <c r="G11" s="69"/>
      <c r="H11" s="67"/>
      <c r="I11" s="69"/>
      <c r="J11" s="67"/>
      <c r="K11" s="69"/>
      <c r="L11" s="67"/>
      <c r="M11" s="69"/>
      <c r="N11" s="67"/>
      <c r="O11" s="69"/>
      <c r="P11" s="67"/>
      <c r="Q11" s="69"/>
      <c r="R11" s="67"/>
      <c r="S11" s="69"/>
      <c r="T11" s="67"/>
      <c r="U11" s="69">
        <f>150+150+70+150+150+150+70+150+220+70+150+80+150</f>
        <v>1710</v>
      </c>
      <c r="V11" s="67">
        <v>26</v>
      </c>
      <c r="W11" s="69">
        <f>150+70+150+70+70+150+150+70+150+150+150+150+150+150+150+150+150+70+70+70+70+150+70+6*150+80</f>
        <v>3710</v>
      </c>
      <c r="X11" s="67">
        <v>1</v>
      </c>
      <c r="Y11" s="69">
        <f>70+80+75</f>
        <v>225</v>
      </c>
      <c r="Z11" s="87">
        <v>1</v>
      </c>
    </row>
    <row r="12" spans="1:26" ht="20.100000000000001" customHeight="1" x14ac:dyDescent="0.25">
      <c r="A12" s="226"/>
      <c r="B12" s="92" t="s">
        <v>150</v>
      </c>
      <c r="C12" s="69"/>
      <c r="D12" s="67"/>
      <c r="E12" s="69"/>
      <c r="F12" s="67"/>
      <c r="G12" s="69"/>
      <c r="H12" s="67"/>
      <c r="I12" s="69"/>
      <c r="J12" s="67"/>
      <c r="K12" s="69"/>
      <c r="L12" s="67"/>
      <c r="M12" s="69"/>
      <c r="N12" s="67"/>
      <c r="O12" s="69"/>
      <c r="P12" s="67"/>
      <c r="Q12" s="69"/>
      <c r="R12" s="67"/>
      <c r="S12" s="69"/>
      <c r="T12" s="67"/>
      <c r="U12" s="69">
        <f>192+262+145+273+44+158</f>
        <v>1074</v>
      </c>
      <c r="V12" s="67">
        <v>26</v>
      </c>
      <c r="W12" s="69">
        <f>74+36+80+69+282+18</f>
        <v>559</v>
      </c>
      <c r="X12" s="67">
        <v>8</v>
      </c>
      <c r="Y12" s="69"/>
      <c r="Z12" s="87"/>
    </row>
    <row r="13" spans="1:26" ht="20.100000000000001" customHeight="1" x14ac:dyDescent="0.25">
      <c r="A13" s="226"/>
      <c r="B13" s="92"/>
      <c r="C13" s="69"/>
      <c r="D13" s="67"/>
      <c r="E13" s="69"/>
      <c r="F13" s="67"/>
      <c r="G13" s="69"/>
      <c r="H13" s="67"/>
      <c r="I13" s="69"/>
      <c r="J13" s="67"/>
      <c r="K13" s="69"/>
      <c r="L13" s="67"/>
      <c r="M13" s="69"/>
      <c r="N13" s="67"/>
      <c r="O13" s="69"/>
      <c r="P13" s="67"/>
      <c r="Q13" s="69"/>
      <c r="R13" s="67"/>
      <c r="S13" s="69"/>
      <c r="T13" s="67"/>
      <c r="U13" s="69"/>
      <c r="V13" s="67"/>
      <c r="W13" s="69"/>
      <c r="X13" s="67"/>
      <c r="Y13" s="69"/>
      <c r="Z13" s="87"/>
    </row>
    <row r="14" spans="1:26" ht="20.100000000000001" customHeight="1" x14ac:dyDescent="0.25">
      <c r="A14" s="226"/>
      <c r="B14" s="92"/>
      <c r="C14" s="69"/>
      <c r="D14" s="67"/>
      <c r="E14" s="69"/>
      <c r="F14" s="67"/>
      <c r="G14" s="69"/>
      <c r="H14" s="67"/>
      <c r="I14" s="69"/>
      <c r="J14" s="67"/>
      <c r="K14" s="69"/>
      <c r="L14" s="67"/>
      <c r="M14" s="69"/>
      <c r="N14" s="67"/>
      <c r="O14" s="69"/>
      <c r="P14" s="67"/>
      <c r="Q14" s="69"/>
      <c r="R14" s="67"/>
      <c r="S14" s="69"/>
      <c r="T14" s="67"/>
      <c r="U14" s="69"/>
      <c r="V14" s="67"/>
      <c r="W14" s="69"/>
      <c r="X14" s="67"/>
      <c r="Y14" s="69"/>
      <c r="Z14" s="87"/>
    </row>
    <row r="15" spans="1:26" ht="20.100000000000001" customHeight="1" x14ac:dyDescent="0.25">
      <c r="A15" s="226"/>
      <c r="B15" s="92"/>
      <c r="C15" s="69"/>
      <c r="D15" s="67"/>
      <c r="E15" s="69"/>
      <c r="F15" s="67"/>
      <c r="G15" s="69"/>
      <c r="H15" s="67"/>
      <c r="I15" s="69"/>
      <c r="J15" s="67"/>
      <c r="K15" s="69"/>
      <c r="L15" s="67"/>
      <c r="M15" s="69"/>
      <c r="N15" s="67"/>
      <c r="O15" s="69"/>
      <c r="P15" s="67"/>
      <c r="Q15" s="69"/>
      <c r="R15" s="67"/>
      <c r="S15" s="69"/>
      <c r="T15" s="67"/>
      <c r="U15" s="69"/>
      <c r="V15" s="67"/>
      <c r="W15" s="69"/>
      <c r="X15" s="67"/>
      <c r="Y15" s="69"/>
      <c r="Z15" s="87"/>
    </row>
    <row r="16" spans="1:26" ht="20.100000000000001" customHeight="1" x14ac:dyDescent="0.25">
      <c r="A16" s="226"/>
      <c r="B16" s="92"/>
      <c r="C16" s="69"/>
      <c r="D16" s="67"/>
      <c r="E16" s="69"/>
      <c r="F16" s="67"/>
      <c r="G16" s="69"/>
      <c r="H16" s="67"/>
      <c r="I16" s="69"/>
      <c r="J16" s="67"/>
      <c r="K16" s="69"/>
      <c r="L16" s="67"/>
      <c r="M16" s="69"/>
      <c r="N16" s="67"/>
      <c r="O16" s="69"/>
      <c r="P16" s="67"/>
      <c r="Q16" s="69"/>
      <c r="R16" s="67"/>
      <c r="S16" s="69"/>
      <c r="T16" s="67"/>
      <c r="U16" s="69"/>
      <c r="V16" s="67"/>
      <c r="W16" s="69"/>
      <c r="X16" s="67"/>
      <c r="Y16" s="69"/>
      <c r="Z16" s="71"/>
    </row>
    <row r="17" spans="1:26" s="64" customFormat="1" ht="30" customHeight="1" x14ac:dyDescent="0.25">
      <c r="A17" s="241" t="s">
        <v>29</v>
      </c>
      <c r="B17" s="242"/>
      <c r="C17" s="235">
        <f>SUM(C4:C16)</f>
        <v>100</v>
      </c>
      <c r="D17" s="235"/>
      <c r="E17" s="235">
        <f>SUM(E4:E16)</f>
        <v>0</v>
      </c>
      <c r="F17" s="235"/>
      <c r="G17" s="235">
        <f>SUM(G4:G16)</f>
        <v>3650</v>
      </c>
      <c r="H17" s="235"/>
      <c r="I17" s="235">
        <f>SUM(I4:I16)</f>
        <v>1900</v>
      </c>
      <c r="J17" s="235"/>
      <c r="K17" s="235">
        <f>SUM(K4:K16)</f>
        <v>1110</v>
      </c>
      <c r="L17" s="235"/>
      <c r="M17" s="235">
        <f>SUM(M4:M16)</f>
        <v>2280</v>
      </c>
      <c r="N17" s="235"/>
      <c r="O17" s="235">
        <f>SUM(O4:O16)</f>
        <v>565</v>
      </c>
      <c r="P17" s="235"/>
      <c r="Q17" s="235">
        <f>SUM(Q4:Q16)</f>
        <v>255</v>
      </c>
      <c r="R17" s="235"/>
      <c r="S17" s="235">
        <f>SUM(S4:S16)</f>
        <v>35</v>
      </c>
      <c r="T17" s="235"/>
      <c r="U17" s="235">
        <f>SUM(U4:U16)</f>
        <v>2834</v>
      </c>
      <c r="V17" s="235"/>
      <c r="W17" s="235">
        <f>SUM(W4:W16)</f>
        <v>4269</v>
      </c>
      <c r="X17" s="235"/>
      <c r="Y17" s="235">
        <f>SUM(Y4:Y16)</f>
        <v>225</v>
      </c>
      <c r="Z17" s="236"/>
    </row>
    <row r="18" spans="1:26" ht="15" customHeight="1" x14ac:dyDescent="0.25">
      <c r="A18" s="237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40"/>
    </row>
    <row r="19" spans="1:26" ht="30" customHeight="1" x14ac:dyDescent="0.25">
      <c r="A19" s="247" t="s">
        <v>2</v>
      </c>
      <c r="B19" s="250" t="s">
        <v>4</v>
      </c>
      <c r="C19" s="243" t="s">
        <v>5</v>
      </c>
      <c r="D19" s="243"/>
      <c r="E19" s="243" t="s">
        <v>6</v>
      </c>
      <c r="F19" s="243"/>
      <c r="G19" s="243" t="s">
        <v>7</v>
      </c>
      <c r="H19" s="243"/>
      <c r="I19" s="243" t="s">
        <v>8</v>
      </c>
      <c r="J19" s="253"/>
      <c r="K19" s="253" t="s">
        <v>9</v>
      </c>
      <c r="L19" s="243"/>
      <c r="M19" s="243" t="s">
        <v>10</v>
      </c>
      <c r="N19" s="243"/>
      <c r="O19" s="243" t="s">
        <v>11</v>
      </c>
      <c r="P19" s="243"/>
      <c r="Q19" s="243" t="s">
        <v>12</v>
      </c>
      <c r="R19" s="243"/>
      <c r="S19" s="243" t="s">
        <v>13</v>
      </c>
      <c r="T19" s="243"/>
      <c r="U19" s="243" t="s">
        <v>14</v>
      </c>
      <c r="V19" s="243"/>
      <c r="W19" s="243" t="s">
        <v>15</v>
      </c>
      <c r="X19" s="243"/>
      <c r="Y19" s="243" t="s">
        <v>16</v>
      </c>
      <c r="Z19" s="252"/>
    </row>
    <row r="20" spans="1:26" ht="24.9" customHeight="1" x14ac:dyDescent="0.25">
      <c r="A20" s="248"/>
      <c r="B20" s="228"/>
      <c r="C20" s="62" t="s">
        <v>30</v>
      </c>
      <c r="D20" s="62" t="s">
        <v>31</v>
      </c>
      <c r="E20" s="62" t="s">
        <v>30</v>
      </c>
      <c r="F20" s="62" t="s">
        <v>31</v>
      </c>
      <c r="G20" s="62" t="s">
        <v>30</v>
      </c>
      <c r="H20" s="62" t="s">
        <v>31</v>
      </c>
      <c r="I20" s="62" t="s">
        <v>30</v>
      </c>
      <c r="J20" s="62" t="s">
        <v>31</v>
      </c>
      <c r="K20" s="62" t="s">
        <v>30</v>
      </c>
      <c r="L20" s="62" t="s">
        <v>31</v>
      </c>
      <c r="M20" s="62" t="s">
        <v>30</v>
      </c>
      <c r="N20" s="62" t="s">
        <v>31</v>
      </c>
      <c r="O20" s="62" t="s">
        <v>30</v>
      </c>
      <c r="P20" s="62" t="s">
        <v>31</v>
      </c>
      <c r="Q20" s="62" t="s">
        <v>30</v>
      </c>
      <c r="R20" s="62" t="s">
        <v>31</v>
      </c>
      <c r="S20" s="62" t="s">
        <v>30</v>
      </c>
      <c r="T20" s="62" t="s">
        <v>31</v>
      </c>
      <c r="U20" s="62" t="s">
        <v>30</v>
      </c>
      <c r="V20" s="62" t="s">
        <v>31</v>
      </c>
      <c r="W20" s="62" t="s">
        <v>30</v>
      </c>
      <c r="X20" s="62" t="s">
        <v>31</v>
      </c>
      <c r="Y20" s="62" t="s">
        <v>30</v>
      </c>
      <c r="Z20" s="63" t="s">
        <v>31</v>
      </c>
    </row>
    <row r="21" spans="1:26" ht="20.100000000000001" customHeight="1" x14ac:dyDescent="0.25">
      <c r="A21" s="248"/>
      <c r="B21" s="90" t="s">
        <v>98</v>
      </c>
      <c r="C21" s="160"/>
      <c r="D21" s="161"/>
      <c r="E21" s="160"/>
      <c r="F21" s="161"/>
      <c r="G21" s="160">
        <v>61.17</v>
      </c>
      <c r="H21" s="161">
        <v>11</v>
      </c>
      <c r="I21" s="160"/>
      <c r="J21" s="161"/>
      <c r="K21" s="160"/>
      <c r="L21" s="161"/>
      <c r="M21" s="65">
        <f>744.56-729.27</f>
        <v>15.289999999999964</v>
      </c>
      <c r="N21" s="66">
        <v>14</v>
      </c>
      <c r="O21" s="65"/>
      <c r="P21" s="66"/>
      <c r="Q21" s="65"/>
      <c r="R21" s="66"/>
      <c r="S21" s="65"/>
      <c r="T21" s="66"/>
      <c r="U21" s="65"/>
      <c r="V21" s="66"/>
      <c r="W21" s="65"/>
      <c r="X21" s="66"/>
      <c r="Y21" s="65"/>
      <c r="Z21" s="68"/>
    </row>
    <row r="22" spans="1:26" ht="20.100000000000001" customHeight="1" x14ac:dyDescent="0.25">
      <c r="A22" s="248"/>
      <c r="B22" s="94" t="s">
        <v>98</v>
      </c>
      <c r="C22" s="164"/>
      <c r="D22" s="165"/>
      <c r="E22" s="164"/>
      <c r="F22" s="165"/>
      <c r="G22" s="164">
        <v>61.17</v>
      </c>
      <c r="H22" s="165">
        <v>11</v>
      </c>
      <c r="I22" s="164"/>
      <c r="J22" s="165"/>
      <c r="K22" s="164"/>
      <c r="L22" s="165"/>
      <c r="M22" s="81"/>
      <c r="N22" s="82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81"/>
      <c r="Z22" s="83"/>
    </row>
    <row r="23" spans="1:26" ht="20.100000000000001" customHeight="1" x14ac:dyDescent="0.25">
      <c r="A23" s="248"/>
      <c r="B23" s="94" t="s">
        <v>100</v>
      </c>
      <c r="C23" s="164"/>
      <c r="D23" s="165"/>
      <c r="E23" s="164"/>
      <c r="F23" s="165"/>
      <c r="G23" s="164">
        <v>1523.2</v>
      </c>
      <c r="H23" s="165">
        <v>11</v>
      </c>
      <c r="I23" s="164"/>
      <c r="J23" s="165"/>
      <c r="K23" s="164"/>
      <c r="L23" s="165"/>
      <c r="M23" s="81"/>
      <c r="N23" s="82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81"/>
      <c r="Z23" s="83"/>
    </row>
    <row r="24" spans="1:26" ht="20.100000000000001" customHeight="1" x14ac:dyDescent="0.25">
      <c r="A24" s="248"/>
      <c r="B24" s="94" t="s">
        <v>101</v>
      </c>
      <c r="C24" s="164"/>
      <c r="D24" s="165"/>
      <c r="E24" s="164"/>
      <c r="F24" s="165"/>
      <c r="G24" s="164">
        <v>6365.9</v>
      </c>
      <c r="H24" s="165">
        <v>22</v>
      </c>
      <c r="I24" s="164"/>
      <c r="J24" s="165"/>
      <c r="K24" s="164"/>
      <c r="L24" s="165"/>
      <c r="M24" s="81"/>
      <c r="N24" s="82"/>
      <c r="O24" s="81">
        <v>1142.4000000000001</v>
      </c>
      <c r="P24" s="82">
        <v>27</v>
      </c>
      <c r="Q24" s="81"/>
      <c r="R24" s="82"/>
      <c r="S24" s="81"/>
      <c r="T24" s="82"/>
      <c r="U24" s="81"/>
      <c r="V24" s="82"/>
      <c r="W24" s="81"/>
      <c r="X24" s="82"/>
      <c r="Y24" s="81"/>
      <c r="Z24" s="83"/>
    </row>
    <row r="25" spans="1:26" ht="20.100000000000001" customHeight="1" x14ac:dyDescent="0.25">
      <c r="A25" s="248"/>
      <c r="B25" s="94" t="s">
        <v>106</v>
      </c>
      <c r="C25" s="164"/>
      <c r="D25" s="165"/>
      <c r="E25" s="164"/>
      <c r="F25" s="165"/>
      <c r="G25" s="164"/>
      <c r="H25" s="165"/>
      <c r="I25" s="164">
        <v>294.17</v>
      </c>
      <c r="J25" s="165">
        <v>11</v>
      </c>
      <c r="K25" s="164"/>
      <c r="L25" s="165"/>
      <c r="M25" s="81"/>
      <c r="N25" s="82"/>
      <c r="O25" s="81"/>
      <c r="P25" s="82"/>
      <c r="Q25" s="81"/>
      <c r="R25" s="82"/>
      <c r="S25" s="81"/>
      <c r="T25" s="82"/>
      <c r="U25" s="81"/>
      <c r="V25" s="82"/>
      <c r="W25" s="81"/>
      <c r="X25" s="82"/>
      <c r="Y25" s="81"/>
      <c r="Z25" s="83"/>
    </row>
    <row r="26" spans="1:26" ht="20.100000000000001" customHeight="1" x14ac:dyDescent="0.25">
      <c r="A26" s="248"/>
      <c r="B26" s="92" t="s">
        <v>108</v>
      </c>
      <c r="C26" s="163"/>
      <c r="D26" s="162"/>
      <c r="E26" s="163"/>
      <c r="F26" s="162"/>
      <c r="G26" s="163"/>
      <c r="H26" s="162"/>
      <c r="I26" s="163">
        <v>797.3</v>
      </c>
      <c r="J26" s="162">
        <v>27</v>
      </c>
      <c r="K26" s="163"/>
      <c r="L26" s="162"/>
      <c r="M26" s="69"/>
      <c r="N26" s="67"/>
      <c r="O26" s="69"/>
      <c r="P26" s="67"/>
      <c r="Q26" s="69"/>
      <c r="R26" s="67"/>
      <c r="S26" s="69"/>
      <c r="T26" s="67"/>
      <c r="U26" s="69"/>
      <c r="V26" s="67"/>
      <c r="W26" s="69"/>
      <c r="X26" s="67"/>
      <c r="Y26" s="69"/>
      <c r="Z26" s="70"/>
    </row>
    <row r="27" spans="1:26" ht="20.100000000000001" customHeight="1" x14ac:dyDescent="0.25">
      <c r="A27" s="248"/>
      <c r="B27" s="94" t="s">
        <v>119</v>
      </c>
      <c r="C27" s="163"/>
      <c r="D27" s="162"/>
      <c r="E27" s="163"/>
      <c r="F27" s="162"/>
      <c r="G27" s="163"/>
      <c r="H27" s="162"/>
      <c r="I27" s="163"/>
      <c r="J27" s="162"/>
      <c r="K27" s="163"/>
      <c r="L27" s="162"/>
      <c r="M27" s="69">
        <f>134.8+327.1</f>
        <v>461.90000000000003</v>
      </c>
      <c r="N27" s="67">
        <v>20</v>
      </c>
      <c r="O27" s="69"/>
      <c r="P27" s="67"/>
      <c r="Q27" s="69">
        <v>174.88</v>
      </c>
      <c r="R27" s="67">
        <v>15</v>
      </c>
      <c r="S27" s="69"/>
      <c r="T27" s="67"/>
      <c r="U27" s="69"/>
      <c r="V27" s="67"/>
      <c r="W27" s="69">
        <v>502.06</v>
      </c>
      <c r="X27" s="67">
        <v>21</v>
      </c>
      <c r="Y27" s="69"/>
      <c r="Z27" s="70"/>
    </row>
    <row r="28" spans="1:26" ht="20.100000000000001" customHeight="1" x14ac:dyDescent="0.25">
      <c r="A28" s="248"/>
      <c r="B28" s="92" t="s">
        <v>127</v>
      </c>
      <c r="C28" s="69"/>
      <c r="D28" s="67"/>
      <c r="E28" s="69"/>
      <c r="F28" s="67"/>
      <c r="G28" s="69"/>
      <c r="H28" s="67"/>
      <c r="I28" s="69"/>
      <c r="J28" s="67"/>
      <c r="K28" s="69"/>
      <c r="L28" s="67"/>
      <c r="M28" s="69"/>
      <c r="N28" s="67"/>
      <c r="O28" s="69">
        <v>308.19</v>
      </c>
      <c r="P28" s="67">
        <v>26</v>
      </c>
      <c r="Q28" s="69"/>
      <c r="R28" s="67"/>
      <c r="S28" s="69"/>
      <c r="T28" s="67"/>
      <c r="U28" s="69"/>
      <c r="V28" s="67"/>
      <c r="W28" s="69"/>
      <c r="X28" s="67"/>
      <c r="Y28" s="69"/>
      <c r="Z28" s="70"/>
    </row>
    <row r="29" spans="1:26" ht="20.100000000000001" customHeight="1" x14ac:dyDescent="0.25">
      <c r="A29" s="248"/>
      <c r="B29" s="92" t="s">
        <v>139</v>
      </c>
      <c r="C29" s="69"/>
      <c r="D29" s="67"/>
      <c r="E29" s="69"/>
      <c r="F29" s="67"/>
      <c r="G29" s="69"/>
      <c r="H29" s="67"/>
      <c r="I29" s="69"/>
      <c r="J29" s="67"/>
      <c r="K29" s="69"/>
      <c r="L29" s="67"/>
      <c r="M29" s="69"/>
      <c r="N29" s="67"/>
      <c r="O29" s="69"/>
      <c r="P29" s="67"/>
      <c r="Q29" s="69"/>
      <c r="R29" s="67"/>
      <c r="S29" s="69">
        <v>172.03</v>
      </c>
      <c r="T29" s="67">
        <v>5</v>
      </c>
      <c r="U29" s="69"/>
      <c r="V29" s="67"/>
      <c r="W29" s="110"/>
      <c r="X29" s="108"/>
      <c r="Y29" s="69"/>
      <c r="Z29" s="70"/>
    </row>
    <row r="30" spans="1:26" ht="20.100000000000001" customHeight="1" x14ac:dyDescent="0.25">
      <c r="A30" s="248"/>
      <c r="B30" s="92" t="s">
        <v>140</v>
      </c>
      <c r="C30" s="69"/>
      <c r="D30" s="67"/>
      <c r="E30" s="69"/>
      <c r="F30" s="67"/>
      <c r="G30" s="69"/>
      <c r="H30" s="67"/>
      <c r="I30" s="69"/>
      <c r="J30" s="67"/>
      <c r="K30" s="69"/>
      <c r="L30" s="67"/>
      <c r="M30" s="69"/>
      <c r="N30" s="67"/>
      <c r="O30" s="69"/>
      <c r="P30" s="67"/>
      <c r="Q30" s="69"/>
      <c r="R30" s="67"/>
      <c r="S30" s="69">
        <v>175</v>
      </c>
      <c r="T30" s="67">
        <v>5</v>
      </c>
      <c r="U30" s="69"/>
      <c r="V30" s="67"/>
      <c r="W30" s="69"/>
      <c r="X30" s="67"/>
      <c r="Y30" s="69"/>
      <c r="Z30" s="70"/>
    </row>
    <row r="31" spans="1:26" ht="20.100000000000001" customHeight="1" x14ac:dyDescent="0.25">
      <c r="A31" s="248"/>
      <c r="B31" s="92" t="s">
        <v>141</v>
      </c>
      <c r="C31" s="69"/>
      <c r="D31" s="67"/>
      <c r="E31" s="69"/>
      <c r="F31" s="67"/>
      <c r="G31" s="69"/>
      <c r="H31" s="67"/>
      <c r="I31" s="69"/>
      <c r="J31" s="67"/>
      <c r="K31" s="69"/>
      <c r="L31" s="67"/>
      <c r="M31" s="69"/>
      <c r="N31" s="67"/>
      <c r="O31" s="69"/>
      <c r="P31" s="67"/>
      <c r="Q31" s="69"/>
      <c r="R31" s="67"/>
      <c r="S31" s="69">
        <v>3239.1</v>
      </c>
      <c r="T31" s="67">
        <v>5</v>
      </c>
      <c r="U31" s="69"/>
      <c r="V31" s="67"/>
      <c r="W31" s="69"/>
      <c r="X31" s="67"/>
      <c r="Y31" s="69"/>
      <c r="Z31" s="70"/>
    </row>
    <row r="32" spans="1:26" ht="20.100000000000001" customHeight="1" x14ac:dyDescent="0.25">
      <c r="A32" s="248"/>
      <c r="B32" s="92" t="s">
        <v>143</v>
      </c>
      <c r="C32" s="69"/>
      <c r="D32" s="67"/>
      <c r="E32" s="69"/>
      <c r="F32" s="67"/>
      <c r="G32" s="69"/>
      <c r="H32" s="67"/>
      <c r="I32" s="69"/>
      <c r="J32" s="67"/>
      <c r="K32" s="69"/>
      <c r="L32" s="67"/>
      <c r="M32" s="69"/>
      <c r="N32" s="67"/>
      <c r="O32" s="69"/>
      <c r="P32" s="67"/>
      <c r="Q32" s="69"/>
      <c r="R32" s="67"/>
      <c r="S32" s="69">
        <f>62.4+113</f>
        <v>175.4</v>
      </c>
      <c r="T32" s="67">
        <v>19</v>
      </c>
      <c r="U32" s="69"/>
      <c r="V32" s="67"/>
      <c r="W32" s="69"/>
      <c r="X32" s="67"/>
      <c r="Y32" s="69"/>
      <c r="Z32" s="70"/>
    </row>
    <row r="33" spans="1:26" ht="20.100000000000001" customHeight="1" x14ac:dyDescent="0.25">
      <c r="A33" s="248"/>
      <c r="B33" s="92" t="s">
        <v>150</v>
      </c>
      <c r="C33" s="69"/>
      <c r="D33" s="67"/>
      <c r="E33" s="69"/>
      <c r="F33" s="67"/>
      <c r="G33" s="69"/>
      <c r="H33" s="67"/>
      <c r="I33" s="69"/>
      <c r="J33" s="67"/>
      <c r="K33" s="69"/>
      <c r="L33" s="67"/>
      <c r="M33" s="69"/>
      <c r="N33" s="67"/>
      <c r="O33" s="69"/>
      <c r="P33" s="67"/>
      <c r="Q33" s="69"/>
      <c r="R33" s="67"/>
      <c r="S33" s="69"/>
      <c r="T33" s="67"/>
      <c r="U33" s="69"/>
      <c r="V33" s="67"/>
      <c r="W33" s="69">
        <f>585.5+243.93+298.33</f>
        <v>1127.76</v>
      </c>
      <c r="X33" s="67">
        <v>7</v>
      </c>
      <c r="Y33" s="69"/>
      <c r="Z33" s="70"/>
    </row>
    <row r="34" spans="1:26" ht="20.100000000000001" customHeight="1" x14ac:dyDescent="0.25">
      <c r="A34" s="248"/>
      <c r="B34" s="92" t="s">
        <v>155</v>
      </c>
      <c r="C34" s="69"/>
      <c r="D34" s="67"/>
      <c r="E34" s="69"/>
      <c r="F34" s="67"/>
      <c r="G34" s="69"/>
      <c r="H34" s="67"/>
      <c r="I34" s="69"/>
      <c r="J34" s="67"/>
      <c r="K34" s="69"/>
      <c r="L34" s="67"/>
      <c r="M34" s="69"/>
      <c r="N34" s="67"/>
      <c r="O34" s="69"/>
      <c r="P34" s="67"/>
      <c r="Q34" s="69"/>
      <c r="R34" s="67"/>
      <c r="S34" s="69"/>
      <c r="T34" s="67"/>
      <c r="U34" s="69"/>
      <c r="V34" s="67"/>
      <c r="W34" s="69">
        <v>621.9</v>
      </c>
      <c r="X34" s="67">
        <v>11</v>
      </c>
      <c r="Y34" s="69"/>
      <c r="Z34" s="70"/>
    </row>
    <row r="35" spans="1:26" ht="20.100000000000001" customHeight="1" x14ac:dyDescent="0.25">
      <c r="A35" s="248"/>
      <c r="B35" s="92" t="s">
        <v>151</v>
      </c>
      <c r="C35" s="69"/>
      <c r="D35" s="67"/>
      <c r="E35" s="69"/>
      <c r="F35" s="67"/>
      <c r="G35" s="69"/>
      <c r="H35" s="67"/>
      <c r="I35" s="69"/>
      <c r="J35" s="67"/>
      <c r="K35" s="69"/>
      <c r="L35" s="67"/>
      <c r="M35" s="69"/>
      <c r="N35" s="67"/>
      <c r="O35" s="69"/>
      <c r="P35" s="67"/>
      <c r="Q35" s="69"/>
      <c r="R35" s="67"/>
      <c r="S35" s="69"/>
      <c r="T35" s="67"/>
      <c r="U35" s="69"/>
      <c r="V35" s="67"/>
      <c r="W35" s="69">
        <v>2971.3</v>
      </c>
      <c r="X35" s="67">
        <v>15</v>
      </c>
      <c r="Y35" s="69"/>
      <c r="Z35" s="70"/>
    </row>
    <row r="36" spans="1:26" s="64" customFormat="1" ht="30" customHeight="1" thickBot="1" x14ac:dyDescent="0.3">
      <c r="A36" s="244" t="s">
        <v>29</v>
      </c>
      <c r="B36" s="245"/>
      <c r="C36" s="246">
        <f>SUM(C21:C35)</f>
        <v>0</v>
      </c>
      <c r="D36" s="246"/>
      <c r="E36" s="246">
        <f>SUM(E21:E35)</f>
        <v>0</v>
      </c>
      <c r="F36" s="246"/>
      <c r="G36" s="246">
        <f>SUM(G21:G35)</f>
        <v>8011.44</v>
      </c>
      <c r="H36" s="246"/>
      <c r="I36" s="246">
        <f>SUM(I21:I35)</f>
        <v>1091.47</v>
      </c>
      <c r="J36" s="246"/>
      <c r="K36" s="246">
        <f>SUM(K21:K35)</f>
        <v>0</v>
      </c>
      <c r="L36" s="246"/>
      <c r="M36" s="246">
        <f>SUM(M21:M35)</f>
        <v>477.19</v>
      </c>
      <c r="N36" s="246"/>
      <c r="O36" s="246">
        <f>SUM(O21:O35)</f>
        <v>1450.5900000000001</v>
      </c>
      <c r="P36" s="246"/>
      <c r="Q36" s="246">
        <f>SUM(Q21:Q35)</f>
        <v>174.88</v>
      </c>
      <c r="R36" s="246"/>
      <c r="S36" s="246">
        <f>SUM(S21:S35)</f>
        <v>3761.53</v>
      </c>
      <c r="T36" s="246"/>
      <c r="U36" s="246">
        <f>SUM(U21:U35)</f>
        <v>0</v>
      </c>
      <c r="V36" s="246"/>
      <c r="W36" s="246">
        <f>SUM(W21:W35)</f>
        <v>5223.0200000000004</v>
      </c>
      <c r="X36" s="246"/>
      <c r="Y36" s="246">
        <f>SUM(Y21:Y35)</f>
        <v>0</v>
      </c>
      <c r="Z36" s="251"/>
    </row>
    <row r="37" spans="1:26" ht="20.100000000000001" customHeight="1" x14ac:dyDescent="0.25">
      <c r="C37" s="72"/>
      <c r="D37" s="72"/>
    </row>
    <row r="38" spans="1:26" ht="20.100000000000001" customHeight="1" x14ac:dyDescent="0.25">
      <c r="C38" s="72"/>
      <c r="D38" s="72"/>
    </row>
    <row r="39" spans="1:26" ht="20.100000000000001" customHeight="1" x14ac:dyDescent="0.25">
      <c r="C39" s="72"/>
      <c r="D39" s="72"/>
    </row>
    <row r="40" spans="1:26" ht="20.100000000000001" customHeight="1" x14ac:dyDescent="0.25">
      <c r="C40" s="72"/>
      <c r="D40" s="72"/>
    </row>
    <row r="41" spans="1:26" ht="20.100000000000001" customHeight="1" x14ac:dyDescent="0.25">
      <c r="C41" s="72"/>
      <c r="D41" s="72"/>
    </row>
    <row r="42" spans="1:26" ht="20.100000000000001" customHeight="1" x14ac:dyDescent="0.25">
      <c r="C42" s="72"/>
      <c r="D42" s="72"/>
    </row>
    <row r="43" spans="1:26" ht="20.100000000000001" customHeight="1" x14ac:dyDescent="0.25">
      <c r="C43" s="72"/>
      <c r="D43" s="72"/>
    </row>
    <row r="44" spans="1:26" ht="20.100000000000001" customHeight="1" x14ac:dyDescent="0.25">
      <c r="C44" s="72"/>
      <c r="D44" s="72"/>
    </row>
    <row r="45" spans="1:26" ht="20.100000000000001" customHeight="1" x14ac:dyDescent="0.25">
      <c r="C45" s="72"/>
      <c r="D45" s="72"/>
    </row>
    <row r="46" spans="1:26" ht="20.100000000000001" customHeight="1" x14ac:dyDescent="0.25">
      <c r="C46" s="72"/>
      <c r="D46" s="72"/>
    </row>
    <row r="47" spans="1:26" ht="20.100000000000001" customHeight="1" x14ac:dyDescent="0.25">
      <c r="C47" s="72"/>
      <c r="D47" s="72"/>
    </row>
    <row r="48" spans="1:26" ht="20.100000000000001" customHeight="1" x14ac:dyDescent="0.25">
      <c r="C48" s="72"/>
      <c r="D48" s="72"/>
    </row>
    <row r="49" spans="3:4" ht="20.100000000000001" customHeight="1" x14ac:dyDescent="0.25">
      <c r="C49" s="72"/>
      <c r="D49" s="72"/>
    </row>
    <row r="50" spans="3:4" ht="20.100000000000001" customHeight="1" x14ac:dyDescent="0.25">
      <c r="C50" s="72"/>
      <c r="D50" s="72"/>
    </row>
    <row r="51" spans="3:4" ht="20.100000000000001" customHeight="1" x14ac:dyDescent="0.25">
      <c r="C51" s="72"/>
      <c r="D51" s="72"/>
    </row>
    <row r="52" spans="3:4" ht="20.100000000000001" customHeight="1" x14ac:dyDescent="0.25">
      <c r="C52" s="72"/>
      <c r="D52" s="72"/>
    </row>
    <row r="53" spans="3:4" ht="20.100000000000001" customHeight="1" x14ac:dyDescent="0.25">
      <c r="C53" s="72"/>
      <c r="D53" s="72"/>
    </row>
    <row r="54" spans="3:4" ht="20.100000000000001" customHeight="1" x14ac:dyDescent="0.25">
      <c r="C54" s="72"/>
      <c r="D54" s="72"/>
    </row>
    <row r="55" spans="3:4" ht="20.100000000000001" customHeight="1" x14ac:dyDescent="0.25">
      <c r="C55" s="72"/>
      <c r="D55" s="72"/>
    </row>
    <row r="56" spans="3:4" ht="20.100000000000001" customHeight="1" x14ac:dyDescent="0.25">
      <c r="C56" s="72"/>
      <c r="D56" s="72"/>
    </row>
    <row r="57" spans="3:4" ht="20.100000000000001" customHeight="1" x14ac:dyDescent="0.25">
      <c r="C57" s="72"/>
      <c r="D57" s="72"/>
    </row>
    <row r="58" spans="3:4" ht="20.100000000000001" customHeight="1" x14ac:dyDescent="0.25">
      <c r="C58" s="72"/>
      <c r="D58" s="72"/>
    </row>
    <row r="59" spans="3:4" ht="20.100000000000001" customHeight="1" x14ac:dyDescent="0.25">
      <c r="C59" s="72"/>
      <c r="D59" s="72"/>
    </row>
    <row r="60" spans="3:4" ht="20.100000000000001" customHeight="1" x14ac:dyDescent="0.25">
      <c r="C60" s="72"/>
      <c r="D60" s="72"/>
    </row>
    <row r="61" spans="3:4" ht="20.100000000000001" customHeight="1" x14ac:dyDescent="0.25">
      <c r="C61" s="72"/>
      <c r="D61" s="72"/>
    </row>
    <row r="62" spans="3:4" ht="15" customHeight="1" x14ac:dyDescent="0.25">
      <c r="C62" s="72"/>
      <c r="D62" s="72"/>
    </row>
  </sheetData>
  <customSheetViews>
    <customSheetView guid="{BAC361D8-694C-41FE-B00B-D69C5B3BA90B}" scale="75" showPageBreaks="1" showGridLines="0" printArea="1" view="pageBreakPreview">
      <selection sqref="A1:B1"/>
      <pageMargins left="0.74803149606299213" right="0.51181102362204722" top="1.1417322834645669" bottom="0.78740157480314965" header="0.82677165354330717" footer="0.51181102362204722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59">
    <mergeCell ref="Y36:Z36"/>
    <mergeCell ref="Y19:Z19"/>
    <mergeCell ref="G36:H36"/>
    <mergeCell ref="I36:J36"/>
    <mergeCell ref="S36:T36"/>
    <mergeCell ref="U36:V36"/>
    <mergeCell ref="W36:X36"/>
    <mergeCell ref="Q36:R36"/>
    <mergeCell ref="I19:J19"/>
    <mergeCell ref="K36:L36"/>
    <mergeCell ref="M36:N36"/>
    <mergeCell ref="O36:P36"/>
    <mergeCell ref="K19:L19"/>
    <mergeCell ref="M19:N19"/>
    <mergeCell ref="O19:P19"/>
    <mergeCell ref="A36:B36"/>
    <mergeCell ref="C36:D36"/>
    <mergeCell ref="E36:F36"/>
    <mergeCell ref="Q17:R17"/>
    <mergeCell ref="S17:T17"/>
    <mergeCell ref="A19:A35"/>
    <mergeCell ref="B19:B20"/>
    <mergeCell ref="C19:D19"/>
    <mergeCell ref="E19:F19"/>
    <mergeCell ref="G19:H19"/>
    <mergeCell ref="U17:V17"/>
    <mergeCell ref="W17:X17"/>
    <mergeCell ref="W19:X19"/>
    <mergeCell ref="Q19:R19"/>
    <mergeCell ref="S19:T19"/>
    <mergeCell ref="U19:V19"/>
    <mergeCell ref="Y17:Z17"/>
    <mergeCell ref="A18:Z18"/>
    <mergeCell ref="W2:X2"/>
    <mergeCell ref="Y2:Z2"/>
    <mergeCell ref="A17:B17"/>
    <mergeCell ref="C17:D17"/>
    <mergeCell ref="E17:F17"/>
    <mergeCell ref="G17:H17"/>
    <mergeCell ref="I17:J17"/>
    <mergeCell ref="K17:L17"/>
    <mergeCell ref="M17:N17"/>
    <mergeCell ref="O17:P17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16"/>
    <mergeCell ref="B2:B3"/>
    <mergeCell ref="C2:D2"/>
    <mergeCell ref="E2:F2"/>
    <mergeCell ref="G2:H2"/>
    <mergeCell ref="I2:J2"/>
  </mergeCells>
  <conditionalFormatting sqref="A1:D1">
    <cfRule type="cellIs" dxfId="1" priority="1" stopIfTrue="1" operator="equal">
      <formula>0</formula>
    </cfRule>
  </conditionalFormatting>
  <pageMargins left="0.74803149606299213" right="0.51181102362204722" top="1.1417322834645669" bottom="0.78740157480314965" header="0.82677165354330717" footer="0.51181102362204722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tabSelected="1" view="pageBreakPreview" zoomScale="80" zoomScaleNormal="100" zoomScaleSheetLayoutView="80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49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90"/>
      <c r="C4" s="65"/>
      <c r="D4" s="66"/>
      <c r="E4" s="65"/>
      <c r="F4" s="66"/>
      <c r="G4" s="65"/>
      <c r="H4" s="66"/>
      <c r="I4" s="65"/>
      <c r="J4" s="66"/>
      <c r="K4" s="65"/>
      <c r="L4" s="66"/>
      <c r="M4" s="65"/>
      <c r="N4" s="66"/>
      <c r="O4" s="65"/>
      <c r="P4" s="66"/>
      <c r="Q4" s="65"/>
      <c r="R4" s="66"/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92" t="s">
        <v>34</v>
      </c>
      <c r="C5" s="69"/>
      <c r="D5" s="67"/>
      <c r="E5" s="69"/>
      <c r="F5" s="67"/>
      <c r="G5" s="69"/>
      <c r="H5" s="67"/>
      <c r="I5" s="69"/>
      <c r="J5" s="67"/>
      <c r="K5" s="69"/>
      <c r="L5" s="67"/>
      <c r="M5" s="69"/>
      <c r="N5" s="67"/>
      <c r="O5" s="69"/>
      <c r="P5" s="67"/>
      <c r="Q5" s="69"/>
      <c r="R5" s="67"/>
      <c r="S5" s="69"/>
      <c r="T5" s="67"/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92"/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92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92"/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71"/>
    </row>
    <row r="9" spans="1:26" s="64" customFormat="1" ht="30" customHeight="1" x14ac:dyDescent="0.25">
      <c r="A9" s="182" t="s">
        <v>29</v>
      </c>
      <c r="B9" s="183">
        <f>C9+E9+G9+I9+K9+M9+O9+Q9+S9+U9+W9+Y9</f>
        <v>0</v>
      </c>
      <c r="C9" s="235">
        <f>SUM(C4:C8)</f>
        <v>0</v>
      </c>
      <c r="D9" s="235"/>
      <c r="E9" s="235">
        <f>SUM(E4:E8)</f>
        <v>0</v>
      </c>
      <c r="F9" s="235"/>
      <c r="G9" s="235">
        <f>SUM(G4:G8)</f>
        <v>0</v>
      </c>
      <c r="H9" s="235"/>
      <c r="I9" s="235">
        <f>SUM(I4:I8)</f>
        <v>0</v>
      </c>
      <c r="J9" s="235"/>
      <c r="K9" s="235">
        <f>SUM(K4:K8)</f>
        <v>0</v>
      </c>
      <c r="L9" s="235"/>
      <c r="M9" s="235">
        <f>SUM(M4:M8)</f>
        <v>0</v>
      </c>
      <c r="N9" s="235"/>
      <c r="O9" s="235">
        <f>SUM(O4:O8)</f>
        <v>0</v>
      </c>
      <c r="P9" s="235"/>
      <c r="Q9" s="235">
        <f>SUM(Q4:Q8)</f>
        <v>0</v>
      </c>
      <c r="R9" s="235"/>
      <c r="S9" s="235">
        <f>SUM(S4:S8)</f>
        <v>0</v>
      </c>
      <c r="T9" s="235"/>
      <c r="U9" s="235">
        <f>SUM(U4:U8)</f>
        <v>0</v>
      </c>
      <c r="V9" s="235"/>
      <c r="W9" s="235">
        <f>SUM(W4:W8)</f>
        <v>0</v>
      </c>
      <c r="X9" s="235"/>
      <c r="Y9" s="235">
        <f>SUM(Y4:Y8)</f>
        <v>0</v>
      </c>
      <c r="Z9" s="236"/>
    </row>
    <row r="10" spans="1:26" ht="15" customHeight="1" x14ac:dyDescent="0.25">
      <c r="A10" s="237"/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40"/>
    </row>
    <row r="11" spans="1:26" ht="30" customHeight="1" x14ac:dyDescent="0.25">
      <c r="A11" s="247" t="s">
        <v>2</v>
      </c>
      <c r="B11" s="250" t="s">
        <v>4</v>
      </c>
      <c r="C11" s="243" t="s">
        <v>5</v>
      </c>
      <c r="D11" s="243"/>
      <c r="E11" s="243" t="s">
        <v>6</v>
      </c>
      <c r="F11" s="243"/>
      <c r="G11" s="243" t="s">
        <v>7</v>
      </c>
      <c r="H11" s="243"/>
      <c r="I11" s="243" t="s">
        <v>8</v>
      </c>
      <c r="J11" s="243"/>
      <c r="K11" s="243" t="s">
        <v>9</v>
      </c>
      <c r="L11" s="243"/>
      <c r="M11" s="243" t="s">
        <v>10</v>
      </c>
      <c r="N11" s="243"/>
      <c r="O11" s="243" t="s">
        <v>11</v>
      </c>
      <c r="P11" s="243"/>
      <c r="Q11" s="243" t="s">
        <v>12</v>
      </c>
      <c r="R11" s="243"/>
      <c r="S11" s="243" t="s">
        <v>13</v>
      </c>
      <c r="T11" s="243"/>
      <c r="U11" s="243" t="s">
        <v>14</v>
      </c>
      <c r="V11" s="243"/>
      <c r="W11" s="243" t="s">
        <v>15</v>
      </c>
      <c r="X11" s="243"/>
      <c r="Y11" s="243" t="s">
        <v>16</v>
      </c>
      <c r="Z11" s="252"/>
    </row>
    <row r="12" spans="1:26" ht="24.9" customHeight="1" x14ac:dyDescent="0.25">
      <c r="A12" s="248"/>
      <c r="B12" s="228"/>
      <c r="C12" s="62" t="s">
        <v>30</v>
      </c>
      <c r="D12" s="62" t="s">
        <v>31</v>
      </c>
      <c r="E12" s="62" t="s">
        <v>30</v>
      </c>
      <c r="F12" s="62" t="s">
        <v>31</v>
      </c>
      <c r="G12" s="62" t="s">
        <v>30</v>
      </c>
      <c r="H12" s="62" t="s">
        <v>31</v>
      </c>
      <c r="I12" s="62" t="s">
        <v>30</v>
      </c>
      <c r="J12" s="62" t="s">
        <v>31</v>
      </c>
      <c r="K12" s="62" t="s">
        <v>30</v>
      </c>
      <c r="L12" s="62" t="s">
        <v>31</v>
      </c>
      <c r="M12" s="62" t="s">
        <v>30</v>
      </c>
      <c r="N12" s="62" t="s">
        <v>31</v>
      </c>
      <c r="O12" s="62" t="s">
        <v>30</v>
      </c>
      <c r="P12" s="62" t="s">
        <v>31</v>
      </c>
      <c r="Q12" s="62" t="s">
        <v>30</v>
      </c>
      <c r="R12" s="62" t="s">
        <v>31</v>
      </c>
      <c r="S12" s="62" t="s">
        <v>30</v>
      </c>
      <c r="T12" s="62" t="s">
        <v>31</v>
      </c>
      <c r="U12" s="62" t="s">
        <v>30</v>
      </c>
      <c r="V12" s="62" t="s">
        <v>31</v>
      </c>
      <c r="W12" s="62" t="s">
        <v>30</v>
      </c>
      <c r="X12" s="62" t="s">
        <v>31</v>
      </c>
      <c r="Y12" s="62" t="s">
        <v>30</v>
      </c>
      <c r="Z12" s="63" t="s">
        <v>31</v>
      </c>
    </row>
    <row r="13" spans="1:26" ht="20.100000000000001" customHeight="1" x14ac:dyDescent="0.25">
      <c r="A13" s="248"/>
      <c r="B13" s="90"/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  <c r="Z13" s="68"/>
    </row>
    <row r="14" spans="1:26" ht="20.100000000000001" customHeight="1" x14ac:dyDescent="0.25">
      <c r="A14" s="248"/>
      <c r="B14" s="92" t="s">
        <v>55</v>
      </c>
      <c r="C14" s="69"/>
      <c r="D14" s="67"/>
      <c r="E14" s="69"/>
      <c r="F14" s="67"/>
      <c r="G14" s="69"/>
      <c r="H14" s="67"/>
      <c r="I14" s="69"/>
      <c r="J14" s="67"/>
      <c r="K14" s="69"/>
      <c r="L14" s="67"/>
      <c r="M14" s="69"/>
      <c r="N14" s="67"/>
      <c r="O14" s="69"/>
      <c r="P14" s="67"/>
      <c r="Q14" s="69"/>
      <c r="R14" s="67"/>
      <c r="S14" s="69"/>
      <c r="T14" s="67"/>
      <c r="U14" s="69"/>
      <c r="V14" s="67"/>
      <c r="W14" s="69"/>
      <c r="X14" s="67"/>
      <c r="Y14" s="69"/>
      <c r="Z14" s="70"/>
    </row>
    <row r="15" spans="1:26" ht="20.100000000000001" customHeight="1" x14ac:dyDescent="0.25">
      <c r="A15" s="248"/>
      <c r="B15" s="92" t="s">
        <v>56</v>
      </c>
      <c r="C15" s="69"/>
      <c r="D15" s="67"/>
      <c r="E15" s="69"/>
      <c r="F15" s="67"/>
      <c r="G15" s="69"/>
      <c r="H15" s="67"/>
      <c r="I15" s="69"/>
      <c r="J15" s="67"/>
      <c r="K15" s="69"/>
      <c r="L15" s="67"/>
      <c r="M15" s="69"/>
      <c r="N15" s="67"/>
      <c r="O15" s="69"/>
      <c r="P15" s="67"/>
      <c r="Q15" s="69"/>
      <c r="R15" s="67"/>
      <c r="S15" s="69"/>
      <c r="T15" s="67"/>
      <c r="U15" s="69"/>
      <c r="V15" s="67"/>
      <c r="W15" s="69"/>
      <c r="X15" s="67"/>
      <c r="Y15" s="69"/>
      <c r="Z15" s="70"/>
    </row>
    <row r="16" spans="1:26" ht="20.100000000000001" customHeight="1" x14ac:dyDescent="0.25">
      <c r="A16" s="248"/>
      <c r="B16" s="80"/>
      <c r="C16" s="69"/>
      <c r="D16" s="67"/>
      <c r="E16" s="69"/>
      <c r="F16" s="67"/>
      <c r="G16" s="69"/>
      <c r="H16" s="67"/>
      <c r="I16" s="69"/>
      <c r="J16" s="67"/>
      <c r="K16" s="69"/>
      <c r="L16" s="67"/>
      <c r="M16" s="69"/>
      <c r="N16" s="67"/>
      <c r="O16" s="69"/>
      <c r="P16" s="67"/>
      <c r="Q16" s="69"/>
      <c r="R16" s="67"/>
      <c r="S16" s="69"/>
      <c r="T16" s="67"/>
      <c r="U16" s="69"/>
      <c r="V16" s="67"/>
      <c r="W16" s="69"/>
      <c r="X16" s="67"/>
      <c r="Y16" s="69"/>
      <c r="Z16" s="70"/>
    </row>
    <row r="17" spans="1:26" ht="20.100000000000001" customHeight="1" x14ac:dyDescent="0.25">
      <c r="A17" s="249"/>
      <c r="B17" s="76"/>
      <c r="C17" s="73"/>
      <c r="D17" s="78"/>
      <c r="E17" s="73"/>
      <c r="F17" s="78"/>
      <c r="G17" s="73"/>
      <c r="H17" s="78"/>
      <c r="I17" s="73"/>
      <c r="J17" s="78"/>
      <c r="K17" s="73"/>
      <c r="L17" s="78"/>
      <c r="M17" s="73"/>
      <c r="N17" s="78"/>
      <c r="O17" s="73"/>
      <c r="P17" s="78"/>
      <c r="Q17" s="73"/>
      <c r="R17" s="78"/>
      <c r="S17" s="73"/>
      <c r="T17" s="78"/>
      <c r="U17" s="73"/>
      <c r="V17" s="78"/>
      <c r="W17" s="73"/>
      <c r="X17" s="78"/>
      <c r="Y17" s="73"/>
      <c r="Z17" s="71"/>
    </row>
    <row r="18" spans="1:26" s="64" customFormat="1" ht="30" customHeight="1" thickBot="1" x14ac:dyDescent="0.3">
      <c r="A18" s="184" t="s">
        <v>29</v>
      </c>
      <c r="B18" s="185">
        <f>C18+E18+G18+I18+K18+M18+O18+Q18+S18+U18+W18+Y18</f>
        <v>0</v>
      </c>
      <c r="C18" s="246">
        <f>SUM(C13:C17)</f>
        <v>0</v>
      </c>
      <c r="D18" s="246"/>
      <c r="E18" s="246">
        <f>SUM(E13:E17)</f>
        <v>0</v>
      </c>
      <c r="F18" s="246"/>
      <c r="G18" s="246">
        <f>SUM(G13:G17)</f>
        <v>0</v>
      </c>
      <c r="H18" s="246"/>
      <c r="I18" s="246">
        <f>SUM(I13:I17)</f>
        <v>0</v>
      </c>
      <c r="J18" s="246"/>
      <c r="K18" s="246">
        <f>SUM(K13:K17)</f>
        <v>0</v>
      </c>
      <c r="L18" s="246"/>
      <c r="M18" s="246">
        <f>SUM(M13:M17)</f>
        <v>0</v>
      </c>
      <c r="N18" s="246"/>
      <c r="O18" s="246">
        <f>SUM(O13:O17)</f>
        <v>0</v>
      </c>
      <c r="P18" s="246"/>
      <c r="Q18" s="246">
        <f>SUM(Q13:Q17)</f>
        <v>0</v>
      </c>
      <c r="R18" s="246"/>
      <c r="S18" s="246">
        <f>SUM(S13:S17)</f>
        <v>0</v>
      </c>
      <c r="T18" s="246"/>
      <c r="U18" s="246">
        <f>SUM(U13:U17)</f>
        <v>0</v>
      </c>
      <c r="V18" s="246"/>
      <c r="W18" s="246">
        <f>SUM(W13:W17)</f>
        <v>0</v>
      </c>
      <c r="X18" s="246"/>
      <c r="Y18" s="246">
        <f>SUM(Y13:Y17)</f>
        <v>0</v>
      </c>
      <c r="Z18" s="251"/>
    </row>
    <row r="19" spans="1:26" ht="20.100000000000001" customHeight="1" x14ac:dyDescent="0.25">
      <c r="A19" s="191"/>
      <c r="B19" s="192"/>
      <c r="C19" s="193"/>
      <c r="D19" s="193"/>
      <c r="E19" s="194"/>
      <c r="F19" s="194"/>
      <c r="G19" s="194"/>
      <c r="H19" s="194"/>
      <c r="I19" s="194"/>
      <c r="J19" s="195"/>
      <c r="K19" s="195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6"/>
    </row>
    <row r="20" spans="1:26" ht="20.100000000000001" customHeight="1" x14ac:dyDescent="0.25">
      <c r="A20" s="219" t="s">
        <v>72</v>
      </c>
      <c r="B20" s="212"/>
      <c r="C20" s="217"/>
      <c r="D20" s="217"/>
      <c r="E20" s="211">
        <f>B9-B18</f>
        <v>0</v>
      </c>
      <c r="F20" s="211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67"/>
    </row>
    <row r="21" spans="1:26" ht="20.100000000000001" customHeight="1" thickBot="1" x14ac:dyDescent="0.3">
      <c r="A21" s="197"/>
      <c r="B21" s="169"/>
      <c r="C21" s="198"/>
      <c r="D21" s="198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1"/>
    </row>
    <row r="22" spans="1:26" ht="20.100000000000001" customHeight="1" x14ac:dyDescent="0.25">
      <c r="C22" s="72"/>
      <c r="D22" s="72"/>
    </row>
    <row r="23" spans="1:26" ht="20.100000000000001" customHeight="1" x14ac:dyDescent="0.25">
      <c r="C23" s="72"/>
      <c r="D23" s="72"/>
    </row>
    <row r="24" spans="1:26" ht="20.100000000000001" customHeight="1" x14ac:dyDescent="0.25">
      <c r="C24" s="72"/>
      <c r="D24" s="72"/>
    </row>
    <row r="25" spans="1:26" ht="20.100000000000001" customHeight="1" x14ac:dyDescent="0.25">
      <c r="C25" s="72"/>
      <c r="D25" s="72"/>
    </row>
    <row r="26" spans="1:26" ht="20.100000000000001" customHeight="1" x14ac:dyDescent="0.25">
      <c r="C26" s="72"/>
      <c r="D26" s="72"/>
    </row>
    <row r="27" spans="1:26" ht="20.100000000000001" customHeight="1" x14ac:dyDescent="0.25">
      <c r="C27" s="72"/>
      <c r="D27" s="72"/>
    </row>
    <row r="28" spans="1:26" ht="20.100000000000001" customHeight="1" x14ac:dyDescent="0.25">
      <c r="C28" s="72"/>
      <c r="D28" s="72"/>
    </row>
    <row r="29" spans="1:26" ht="20.100000000000001" customHeight="1" x14ac:dyDescent="0.25">
      <c r="C29" s="72"/>
      <c r="D29" s="72"/>
    </row>
    <row r="30" spans="1:26" ht="20.100000000000001" customHeight="1" x14ac:dyDescent="0.25">
      <c r="C30" s="72"/>
      <c r="D30" s="72"/>
    </row>
    <row r="31" spans="1:26" ht="20.100000000000001" customHeight="1" x14ac:dyDescent="0.25">
      <c r="C31" s="72"/>
      <c r="D31" s="72"/>
    </row>
    <row r="32" spans="1:26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20.100000000000001" customHeight="1" x14ac:dyDescent="0.25">
      <c r="C34" s="72"/>
      <c r="D34" s="72"/>
    </row>
    <row r="35" spans="3:4" ht="20.100000000000001" customHeight="1" x14ac:dyDescent="0.25">
      <c r="C35" s="72"/>
      <c r="D35" s="72"/>
    </row>
    <row r="36" spans="3:4" ht="20.100000000000001" customHeight="1" x14ac:dyDescent="0.25">
      <c r="C36" s="72"/>
      <c r="D36" s="72"/>
    </row>
    <row r="37" spans="3:4" ht="20.100000000000001" customHeight="1" x14ac:dyDescent="0.25">
      <c r="C37" s="72"/>
      <c r="D37" s="72"/>
    </row>
    <row r="38" spans="3:4" ht="20.100000000000001" customHeight="1" x14ac:dyDescent="0.25">
      <c r="C38" s="72"/>
      <c r="D38" s="72"/>
    </row>
    <row r="39" spans="3:4" ht="20.100000000000001" customHeight="1" x14ac:dyDescent="0.25">
      <c r="C39" s="72"/>
      <c r="D39" s="72"/>
    </row>
    <row r="40" spans="3:4" ht="20.100000000000001" customHeight="1" x14ac:dyDescent="0.25">
      <c r="C40" s="72"/>
      <c r="D40" s="72"/>
    </row>
    <row r="41" spans="3:4" ht="20.100000000000001" customHeight="1" x14ac:dyDescent="0.25">
      <c r="C41" s="72"/>
      <c r="D41" s="72"/>
    </row>
    <row r="42" spans="3:4" ht="20.100000000000001" customHeight="1" x14ac:dyDescent="0.25">
      <c r="C42" s="72"/>
      <c r="D42" s="72"/>
    </row>
    <row r="43" spans="3:4" ht="20.100000000000001" customHeight="1" x14ac:dyDescent="0.25">
      <c r="C43" s="72"/>
      <c r="D43" s="72"/>
    </row>
    <row r="44" spans="3:4" ht="15" customHeight="1" x14ac:dyDescent="0.25">
      <c r="C44" s="72"/>
      <c r="D44" s="72"/>
    </row>
  </sheetData>
  <customSheetViews>
    <customSheetView guid="{BAC361D8-694C-41FE-B00B-D69C5B3BA90B}" scale="75" showPageBreaks="1" showGridLines="0" printArea="1" view="pageBreakPreview">
      <selection sqref="A1:B1"/>
      <pageMargins left="0.74803149606299213" right="0.55118110236220474" top="1.0629921259842521" bottom="1.0236220472440944" header="0.70866141732283472" footer="0.51181102362204722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60">
    <mergeCell ref="Y18:Z18"/>
    <mergeCell ref="Y11:Z11"/>
    <mergeCell ref="G18:H18"/>
    <mergeCell ref="I18:J18"/>
    <mergeCell ref="S18:T18"/>
    <mergeCell ref="U18:V18"/>
    <mergeCell ref="W18:X18"/>
    <mergeCell ref="Q18:R18"/>
    <mergeCell ref="I11:J11"/>
    <mergeCell ref="K18:L18"/>
    <mergeCell ref="M18:N18"/>
    <mergeCell ref="O18:P18"/>
    <mergeCell ref="K11:L11"/>
    <mergeCell ref="M11:N11"/>
    <mergeCell ref="O11:P11"/>
    <mergeCell ref="W9:X9"/>
    <mergeCell ref="W11:X11"/>
    <mergeCell ref="Q11:R11"/>
    <mergeCell ref="S11:T11"/>
    <mergeCell ref="U11:V11"/>
    <mergeCell ref="Q9:R9"/>
    <mergeCell ref="S9:T9"/>
    <mergeCell ref="Y9:Z9"/>
    <mergeCell ref="A10:Z10"/>
    <mergeCell ref="W2:X2"/>
    <mergeCell ref="Y2:Z2"/>
    <mergeCell ref="C9:D9"/>
    <mergeCell ref="E9:F9"/>
    <mergeCell ref="G9:H9"/>
    <mergeCell ref="I9:J9"/>
    <mergeCell ref="K9:L9"/>
    <mergeCell ref="M9:N9"/>
    <mergeCell ref="O9:P9"/>
    <mergeCell ref="K2:L2"/>
    <mergeCell ref="M2:N2"/>
    <mergeCell ref="O2:P2"/>
    <mergeCell ref="Q2:R2"/>
    <mergeCell ref="U9:V9"/>
    <mergeCell ref="A1:D1"/>
    <mergeCell ref="G1:N1"/>
    <mergeCell ref="Q1:R1"/>
    <mergeCell ref="S1:U1"/>
    <mergeCell ref="A2:A8"/>
    <mergeCell ref="B2:B3"/>
    <mergeCell ref="C2:D2"/>
    <mergeCell ref="E2:F2"/>
    <mergeCell ref="G2:H2"/>
    <mergeCell ref="I2:J2"/>
    <mergeCell ref="A20:B20"/>
    <mergeCell ref="C20:D20"/>
    <mergeCell ref="E20:F20"/>
    <mergeCell ref="S2:T2"/>
    <mergeCell ref="U2:V2"/>
    <mergeCell ref="C18:D18"/>
    <mergeCell ref="E18:F18"/>
    <mergeCell ref="A11:A17"/>
    <mergeCell ref="B11:B12"/>
    <mergeCell ref="C11:D11"/>
    <mergeCell ref="E11:F11"/>
    <mergeCell ref="G11:H11"/>
  </mergeCells>
  <conditionalFormatting sqref="A1:D1">
    <cfRule type="cellIs" dxfId="0" priority="1" stopIfTrue="1" operator="equal">
      <formula>0</formula>
    </cfRule>
  </conditionalFormatting>
  <pageMargins left="0.74803149606299213" right="0.55118110236220474" top="1.0629921259842521" bottom="1.0236220472440944" header="0.70866141732283472" footer="0.51181102362204722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29"/>
  <sheetViews>
    <sheetView showGridLines="0" tabSelected="1" view="pageBreakPreview" zoomScale="75" zoomScaleNormal="5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5546875" style="4" customWidth="1"/>
    <col min="2" max="2" width="35.77734375" style="4" customWidth="1"/>
    <col min="3" max="14" width="13.33203125" style="6" customWidth="1"/>
    <col min="15" max="15" width="18" style="4" customWidth="1"/>
    <col min="16" max="16" width="10.33203125" style="4" customWidth="1"/>
    <col min="17" max="17" width="11.44140625" style="4" customWidth="1"/>
    <col min="18" max="18" width="13.33203125" style="4" customWidth="1"/>
    <col min="19" max="19" width="9.109375" style="4" customWidth="1"/>
    <col min="20" max="20" width="12.109375" style="4" customWidth="1"/>
    <col min="21" max="16384" width="9.109375" style="4"/>
  </cols>
  <sheetData>
    <row r="1" spans="1:15" ht="100.5" customHeight="1" thickBot="1" x14ac:dyDescent="0.3">
      <c r="A1" s="201">
        <v>2016</v>
      </c>
      <c r="B1" s="202"/>
      <c r="C1" s="203" t="s">
        <v>2</v>
      </c>
      <c r="D1" s="203"/>
      <c r="E1" s="203"/>
      <c r="F1" s="7" t="s">
        <v>0</v>
      </c>
      <c r="G1" s="204">
        <v>42735</v>
      </c>
      <c r="H1" s="204"/>
      <c r="I1" s="205" t="s">
        <v>33</v>
      </c>
      <c r="J1" s="205"/>
      <c r="K1" s="205"/>
      <c r="L1" s="205"/>
      <c r="M1" s="205"/>
      <c r="N1" s="2"/>
      <c r="O1" s="3"/>
    </row>
    <row r="2" spans="1:15" ht="39.9" customHeight="1" thickTop="1" thickBot="1" x14ac:dyDescent="0.3">
      <c r="A2" s="8" t="s">
        <v>3</v>
      </c>
      <c r="B2" s="9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1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2"/>
    </row>
    <row r="3" spans="1:15" ht="30" customHeight="1" thickTop="1" x14ac:dyDescent="0.25">
      <c r="A3" s="50">
        <v>1</v>
      </c>
      <c r="B3" s="22" t="s">
        <v>17</v>
      </c>
      <c r="C3" s="21">
        <f>DRV!C18</f>
        <v>0</v>
      </c>
      <c r="D3" s="85">
        <f>DRV!E18</f>
        <v>0</v>
      </c>
      <c r="E3" s="19">
        <f>DRV!G18</f>
        <v>0</v>
      </c>
      <c r="F3" s="19">
        <f>DRV!I18</f>
        <v>0</v>
      </c>
      <c r="G3" s="19">
        <f>DRV!K18</f>
        <v>0</v>
      </c>
      <c r="H3" s="19">
        <f>DRV!M18</f>
        <v>0</v>
      </c>
      <c r="I3" s="19">
        <f>DRV!O18</f>
        <v>0</v>
      </c>
      <c r="J3" s="19">
        <f>DRV!Q18</f>
        <v>0</v>
      </c>
      <c r="K3" s="19">
        <f>DRV!S18</f>
        <v>0</v>
      </c>
      <c r="L3" s="19">
        <f>DRV!U18</f>
        <v>0</v>
      </c>
      <c r="M3" s="19">
        <f>DRV!W18</f>
        <v>0</v>
      </c>
      <c r="N3" s="84">
        <f>DRV!Y18</f>
        <v>0</v>
      </c>
      <c r="O3" s="15">
        <f>SUM(C3:N3)</f>
        <v>0</v>
      </c>
    </row>
    <row r="4" spans="1:15" ht="30" customHeight="1" x14ac:dyDescent="0.25">
      <c r="A4" s="50">
        <f t="shared" ref="A4" si="0">A3+1</f>
        <v>2</v>
      </c>
      <c r="B4" s="22" t="s">
        <v>47</v>
      </c>
      <c r="C4" s="51">
        <f>Auslagen!C31</f>
        <v>3.6</v>
      </c>
      <c r="D4" s="52">
        <f>Auslagen!E31</f>
        <v>325.75</v>
      </c>
      <c r="E4" s="52">
        <f>Auslagen!G31</f>
        <v>1214.29</v>
      </c>
      <c r="F4" s="52">
        <f>Auslagen!I31</f>
        <v>0</v>
      </c>
      <c r="G4" s="52">
        <f>Auslagen!K31</f>
        <v>102.46</v>
      </c>
      <c r="H4" s="52">
        <f>Auslagen!M31</f>
        <v>704.49</v>
      </c>
      <c r="I4" s="52">
        <f>Auslagen!O31</f>
        <v>474.40000000000003</v>
      </c>
      <c r="J4" s="52">
        <f>Auslagen!Q31</f>
        <v>49.2</v>
      </c>
      <c r="K4" s="52">
        <f>Auslagen!S31</f>
        <v>299.39999999999998</v>
      </c>
      <c r="L4" s="52">
        <f>Auslagen!U31</f>
        <v>50.17</v>
      </c>
      <c r="M4" s="52">
        <f>Auslagen!W31</f>
        <v>99.27000000000001</v>
      </c>
      <c r="N4" s="52">
        <f>Auslagen!Y31</f>
        <v>1228.45</v>
      </c>
      <c r="O4" s="53">
        <f t="shared" ref="O4:O8" si="1">SUM(C4:N4)</f>
        <v>4551.4800000000005</v>
      </c>
    </row>
    <row r="5" spans="1:15" ht="30" customHeight="1" x14ac:dyDescent="0.25">
      <c r="A5" s="50">
        <v>3</v>
      </c>
      <c r="B5" s="22" t="s">
        <v>75</v>
      </c>
      <c r="C5" s="51">
        <f>Spielverkehr!C32</f>
        <v>0</v>
      </c>
      <c r="D5" s="52">
        <f>Spielverkehr!E32</f>
        <v>1228.2</v>
      </c>
      <c r="E5" s="52">
        <f>Spielverkehr!G32</f>
        <v>2230.1999999999998</v>
      </c>
      <c r="F5" s="52">
        <f>Spielverkehr!I32</f>
        <v>1130.96</v>
      </c>
      <c r="G5" s="52">
        <f>Spielverkehr!K32</f>
        <v>544.59</v>
      </c>
      <c r="H5" s="52">
        <f>Spielverkehr!M32</f>
        <v>780</v>
      </c>
      <c r="I5" s="52">
        <f>Spielverkehr!O32</f>
        <v>2766.1800000000003</v>
      </c>
      <c r="J5" s="52">
        <f>Spielverkehr!Q32</f>
        <v>3940.45</v>
      </c>
      <c r="K5" s="52">
        <f>Spielverkehr!S32</f>
        <v>730.8</v>
      </c>
      <c r="L5" s="52">
        <f>Spielverkehr!U32</f>
        <v>195</v>
      </c>
      <c r="M5" s="52">
        <f>Spielverkehr!W32</f>
        <v>1599.5</v>
      </c>
      <c r="N5" s="52">
        <f>Spielverkehr!Y32</f>
        <v>-7.5</v>
      </c>
      <c r="O5" s="53">
        <f t="shared" ref="O5" si="2">SUM(C5:N5)</f>
        <v>15138.380000000001</v>
      </c>
    </row>
    <row r="6" spans="1:15" ht="30" customHeight="1" x14ac:dyDescent="0.25">
      <c r="A6" s="50">
        <v>4</v>
      </c>
      <c r="B6" s="22" t="s">
        <v>80</v>
      </c>
      <c r="C6" s="51">
        <f>Konto!C18</f>
        <v>0</v>
      </c>
      <c r="D6" s="52">
        <f>Konto!E18</f>
        <v>0</v>
      </c>
      <c r="E6" s="52">
        <f>Konto!G18</f>
        <v>7.44</v>
      </c>
      <c r="F6" s="52">
        <f>Konto!I18</f>
        <v>0</v>
      </c>
      <c r="G6" s="52">
        <f>Konto!K18</f>
        <v>0</v>
      </c>
      <c r="H6" s="52">
        <f>Konto!M18</f>
        <v>21.16</v>
      </c>
      <c r="I6" s="52">
        <f>Konto!O18</f>
        <v>0</v>
      </c>
      <c r="J6" s="52">
        <f>Konto!Q18</f>
        <v>0</v>
      </c>
      <c r="K6" s="52">
        <f>Konto!S18</f>
        <v>31.9</v>
      </c>
      <c r="L6" s="52">
        <f>Konto!U18</f>
        <v>0</v>
      </c>
      <c r="M6" s="52">
        <f>Konto!W18</f>
        <v>0</v>
      </c>
      <c r="N6" s="52">
        <f>Konto!Y18</f>
        <v>0</v>
      </c>
      <c r="O6" s="53">
        <f t="shared" si="1"/>
        <v>60.5</v>
      </c>
    </row>
    <row r="7" spans="1:15" ht="30" customHeight="1" x14ac:dyDescent="0.25">
      <c r="A7" s="50">
        <v>5</v>
      </c>
      <c r="B7" s="54" t="s">
        <v>27</v>
      </c>
      <c r="C7" s="51">
        <f>Internet!C9</f>
        <v>0</v>
      </c>
      <c r="D7" s="52">
        <f>Internet!E9</f>
        <v>0</v>
      </c>
      <c r="E7" s="52">
        <f>Internet!G9</f>
        <v>0</v>
      </c>
      <c r="F7" s="52">
        <f>Internet!I9</f>
        <v>0</v>
      </c>
      <c r="G7" s="52">
        <f>Internet!K9</f>
        <v>0</v>
      </c>
      <c r="H7" s="52">
        <f>Internet!M9</f>
        <v>0</v>
      </c>
      <c r="I7" s="52">
        <f>Internet!O9</f>
        <v>35.880000000000003</v>
      </c>
      <c r="J7" s="52">
        <f>Internet!Q9</f>
        <v>0</v>
      </c>
      <c r="K7" s="52">
        <f>Internet!S9</f>
        <v>0</v>
      </c>
      <c r="L7" s="52">
        <f>Internet!U9</f>
        <v>118.81</v>
      </c>
      <c r="M7" s="52">
        <f>Internet!W9</f>
        <v>0</v>
      </c>
      <c r="N7" s="52">
        <f>Internet!Y9</f>
        <v>0</v>
      </c>
      <c r="O7" s="53">
        <f t="shared" si="1"/>
        <v>154.69</v>
      </c>
    </row>
    <row r="8" spans="1:15" ht="30" customHeight="1" x14ac:dyDescent="0.25">
      <c r="A8" s="50">
        <v>6</v>
      </c>
      <c r="B8" s="54" t="s">
        <v>20</v>
      </c>
      <c r="C8" s="51">
        <f>Diverses!C36</f>
        <v>0</v>
      </c>
      <c r="D8" s="52">
        <f>Diverses!E36</f>
        <v>0</v>
      </c>
      <c r="E8" s="52">
        <f>Diverses!G36</f>
        <v>8011.44</v>
      </c>
      <c r="F8" s="52">
        <f>Diverses!I36</f>
        <v>1091.47</v>
      </c>
      <c r="G8" s="52">
        <f>Diverses!K36</f>
        <v>0</v>
      </c>
      <c r="H8" s="52">
        <f>Diverses!M36</f>
        <v>477.19</v>
      </c>
      <c r="I8" s="52">
        <f>Diverses!O36</f>
        <v>1450.5900000000001</v>
      </c>
      <c r="J8" s="52">
        <f>Diverses!Q36</f>
        <v>174.88</v>
      </c>
      <c r="K8" s="52">
        <f>Diverses!S36</f>
        <v>3761.53</v>
      </c>
      <c r="L8" s="52">
        <f>Diverses!U36</f>
        <v>0</v>
      </c>
      <c r="M8" s="52">
        <f>Diverses!W36</f>
        <v>5223.0200000000004</v>
      </c>
      <c r="N8" s="52">
        <f>Diverses!Y36</f>
        <v>0</v>
      </c>
      <c r="O8" s="53">
        <f t="shared" si="1"/>
        <v>20190.120000000003</v>
      </c>
    </row>
    <row r="9" spans="1:15" ht="30" customHeight="1" thickBot="1" x14ac:dyDescent="0.3">
      <c r="A9" s="16">
        <v>7</v>
      </c>
      <c r="B9" s="95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1:15" ht="39.9" customHeight="1" thickTop="1" thickBot="1" x14ac:dyDescent="0.3">
      <c r="A10" s="55"/>
      <c r="B10" s="56" t="s">
        <v>21</v>
      </c>
      <c r="C10" s="57">
        <f t="shared" ref="C10:O10" si="3">SUM(C3:C9)</f>
        <v>3.6</v>
      </c>
      <c r="D10" s="57">
        <f t="shared" si="3"/>
        <v>1553.95</v>
      </c>
      <c r="E10" s="57">
        <f t="shared" si="3"/>
        <v>11463.369999999999</v>
      </c>
      <c r="F10" s="57">
        <f t="shared" si="3"/>
        <v>2222.4300000000003</v>
      </c>
      <c r="G10" s="57">
        <f t="shared" si="3"/>
        <v>647.05000000000007</v>
      </c>
      <c r="H10" s="57">
        <f t="shared" si="3"/>
        <v>1982.8400000000001</v>
      </c>
      <c r="I10" s="57">
        <f t="shared" si="3"/>
        <v>4727.0500000000011</v>
      </c>
      <c r="J10" s="57">
        <f t="shared" si="3"/>
        <v>4164.53</v>
      </c>
      <c r="K10" s="57">
        <f t="shared" si="3"/>
        <v>4823.63</v>
      </c>
      <c r="L10" s="57">
        <f t="shared" si="3"/>
        <v>363.98</v>
      </c>
      <c r="M10" s="57">
        <f t="shared" si="3"/>
        <v>6921.7900000000009</v>
      </c>
      <c r="N10" s="57">
        <f t="shared" si="3"/>
        <v>1220.95</v>
      </c>
      <c r="O10" s="58">
        <f t="shared" si="3"/>
        <v>40095.17</v>
      </c>
    </row>
    <row r="11" spans="1:15" ht="24.9" customHeight="1" thickTop="1" x14ac:dyDescent="0.25">
      <c r="A11" s="32"/>
      <c r="B11" s="33" t="s">
        <v>22</v>
      </c>
      <c r="C11" s="34"/>
      <c r="D11" s="34"/>
      <c r="E11" s="35"/>
      <c r="F11" s="34"/>
      <c r="G11" s="35"/>
      <c r="H11" s="34"/>
      <c r="I11" s="35"/>
      <c r="J11" s="35"/>
      <c r="K11" s="35"/>
      <c r="L11" s="35"/>
      <c r="M11" s="35"/>
      <c r="N11" s="35"/>
      <c r="O11" s="36"/>
    </row>
    <row r="12" spans="1:15" ht="24.9" customHeight="1" thickBot="1" x14ac:dyDescent="0.3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8"/>
    </row>
    <row r="13" spans="1:15" ht="39.9" customHeight="1" thickBot="1" x14ac:dyDescent="0.3">
      <c r="A13" s="206" t="s">
        <v>28</v>
      </c>
      <c r="B13" s="207"/>
      <c r="C13" s="208">
        <f>SUM(O3:O9)</f>
        <v>40095.17</v>
      </c>
      <c r="D13" s="208"/>
      <c r="E13" s="207" t="s">
        <v>24</v>
      </c>
      <c r="F13" s="207"/>
      <c r="G13" s="209" t="s">
        <v>26</v>
      </c>
      <c r="H13" s="209"/>
      <c r="I13" s="209"/>
      <c r="J13" s="207" t="s">
        <v>25</v>
      </c>
      <c r="K13" s="207"/>
      <c r="L13" s="209"/>
      <c r="M13" s="209"/>
      <c r="N13" s="209"/>
      <c r="O13" s="49"/>
    </row>
    <row r="14" spans="1:15" ht="15" customHeight="1" x14ac:dyDescent="0.25">
      <c r="M14" s="4"/>
      <c r="N14" s="4"/>
    </row>
    <row r="15" spans="1:15" ht="15" customHeight="1" x14ac:dyDescent="0.25">
      <c r="E15" s="4"/>
      <c r="F15" s="4"/>
      <c r="G15" s="4"/>
      <c r="H15" s="4"/>
      <c r="I15" s="4"/>
    </row>
    <row r="16" spans="1:15" ht="15" customHeight="1" x14ac:dyDescent="0.25">
      <c r="E16" s="4"/>
      <c r="F16" s="4"/>
      <c r="G16" s="4"/>
      <c r="H16" s="4"/>
      <c r="I16" s="4"/>
    </row>
    <row r="17" spans="3:11" ht="15" customHeight="1" x14ac:dyDescent="0.25">
      <c r="C17" s="4"/>
      <c r="D17" s="4"/>
      <c r="E17" s="4"/>
      <c r="F17" s="4"/>
      <c r="G17" s="4"/>
      <c r="H17" s="4"/>
      <c r="I17" s="4"/>
    </row>
    <row r="18" spans="3:11" ht="15" customHeight="1" x14ac:dyDescent="0.25">
      <c r="C18" s="4"/>
      <c r="D18" s="4"/>
      <c r="E18" s="4"/>
      <c r="F18" s="4"/>
      <c r="G18" s="4"/>
      <c r="H18" s="4"/>
      <c r="I18" s="4"/>
    </row>
    <row r="19" spans="3:11" ht="15" customHeight="1" x14ac:dyDescent="0.25">
      <c r="C19" s="4"/>
      <c r="D19" s="4"/>
      <c r="E19" s="4"/>
      <c r="F19" s="4"/>
      <c r="G19" s="4"/>
      <c r="H19" s="4"/>
      <c r="I19" s="4"/>
    </row>
    <row r="20" spans="3:11" ht="15" customHeight="1" x14ac:dyDescent="0.25">
      <c r="C20" s="4"/>
      <c r="D20" s="4"/>
      <c r="E20" s="4"/>
      <c r="F20" s="4"/>
      <c r="G20" s="4"/>
      <c r="H20" s="4"/>
      <c r="I20" s="4"/>
      <c r="J20" s="186"/>
      <c r="K20" s="186"/>
    </row>
    <row r="21" spans="3:11" ht="15" customHeight="1" x14ac:dyDescent="0.25">
      <c r="C21" s="4"/>
      <c r="D21" s="4"/>
      <c r="E21" s="4"/>
      <c r="F21" s="4"/>
      <c r="G21" s="4"/>
      <c r="H21" s="4"/>
      <c r="I21" s="4"/>
    </row>
    <row r="22" spans="3:11" ht="15" customHeight="1" x14ac:dyDescent="0.25">
      <c r="C22" s="4"/>
      <c r="D22" s="4"/>
      <c r="E22" s="4"/>
      <c r="F22" s="4"/>
      <c r="G22" s="4"/>
      <c r="H22" s="4"/>
      <c r="I22" s="4"/>
    </row>
    <row r="23" spans="3:11" ht="15" customHeight="1" x14ac:dyDescent="0.25">
      <c r="C23" s="4"/>
      <c r="D23" s="4"/>
      <c r="E23" s="4"/>
      <c r="F23" s="4"/>
      <c r="G23" s="4"/>
      <c r="H23" s="4"/>
      <c r="I23" s="4"/>
    </row>
    <row r="24" spans="3:11" ht="15" customHeight="1" x14ac:dyDescent="0.25">
      <c r="C24" s="4"/>
      <c r="D24" s="4"/>
      <c r="E24" s="4"/>
      <c r="F24" s="4"/>
      <c r="G24" s="4"/>
      <c r="H24" s="4"/>
      <c r="I24" s="4"/>
    </row>
    <row r="25" spans="3:11" ht="15" customHeight="1" x14ac:dyDescent="0.25">
      <c r="C25" s="4"/>
      <c r="D25" s="4"/>
      <c r="E25" s="4"/>
      <c r="F25" s="4"/>
      <c r="G25" s="4"/>
      <c r="H25" s="4"/>
      <c r="I25" s="4"/>
    </row>
    <row r="26" spans="3:11" ht="15" customHeight="1" x14ac:dyDescent="0.25">
      <c r="C26" s="4"/>
      <c r="D26" s="4"/>
      <c r="E26" s="4"/>
      <c r="F26" s="4"/>
      <c r="G26" s="4"/>
      <c r="H26" s="4"/>
      <c r="I26" s="4"/>
    </row>
    <row r="27" spans="3:11" ht="15" customHeight="1" x14ac:dyDescent="0.25">
      <c r="E27" s="4"/>
      <c r="F27" s="4"/>
      <c r="G27" s="4"/>
      <c r="H27" s="4"/>
      <c r="I27" s="4"/>
    </row>
    <row r="28" spans="3:11" ht="15" customHeight="1" x14ac:dyDescent="0.25">
      <c r="E28" s="4"/>
      <c r="F28" s="4"/>
      <c r="G28" s="4"/>
      <c r="H28" s="4"/>
      <c r="I28" s="4"/>
    </row>
    <row r="29" spans="3:11" ht="15" customHeight="1" x14ac:dyDescent="0.25">
      <c r="E29" s="4"/>
      <c r="F29" s="4"/>
      <c r="G29" s="4"/>
      <c r="H29" s="4"/>
      <c r="I29" s="4"/>
    </row>
  </sheetData>
  <customSheetViews>
    <customSheetView guid="{BAC361D8-694C-41FE-B00B-D69C5B3BA90B}" scale="75" showPageBreaks="1" showGridLines="0" printArea="1" view="pageBreakPreview">
      <selection activeCell="G1" sqref="G1:H1"/>
      <pageMargins left="0.59055118110236227" right="0.39370078740157483" top="0.9055118110236221" bottom="0.62992125984251968" header="0.59055118110236227" footer="0.35433070866141736"/>
      <pageSetup paperSize="9" scale="63" orientation="landscape" r:id="rId1"/>
      <headerFooter alignWithMargins="0">
        <oddHeader>&amp;L&amp;F&amp;RRugby Verband Bayern</oddHeader>
        <oddFooter>&amp;L&amp;A&amp;R&amp;D&amp;CSeite &amp;P von &amp;N</oddFooter>
      </headerFooter>
    </customSheetView>
  </customSheetViews>
  <mergeCells count="10">
    <mergeCell ref="A1:B1"/>
    <mergeCell ref="C1:E1"/>
    <mergeCell ref="G1:H1"/>
    <mergeCell ref="I1:M1"/>
    <mergeCell ref="A13:B13"/>
    <mergeCell ref="C13:D13"/>
    <mergeCell ref="E13:F13"/>
    <mergeCell ref="G13:I13"/>
    <mergeCell ref="J13:K13"/>
    <mergeCell ref="L13:N13"/>
  </mergeCells>
  <conditionalFormatting sqref="A1:B1 C3:N4 C10:N10 C6:N8">
    <cfRule type="cellIs" dxfId="15" priority="6" stopIfTrue="1" operator="equal">
      <formula>0</formula>
    </cfRule>
  </conditionalFormatting>
  <conditionalFormatting sqref="C9:N9">
    <cfRule type="cellIs" dxfId="14" priority="2" stopIfTrue="1" operator="equal">
      <formula>0</formula>
    </cfRule>
  </conditionalFormatting>
  <conditionalFormatting sqref="C5:N5">
    <cfRule type="cellIs" dxfId="13" priority="1" stopIfTrue="1" operator="equal">
      <formula>0</formula>
    </cfRule>
  </conditionalFormatting>
  <pageMargins left="0.59055118110236227" right="0.39370078740157483" top="0.9055118110236221" bottom="0.62992125984251968" header="0.59055118110236227" footer="0.35433070866141736"/>
  <pageSetup paperSize="9" scale="63" orientation="landscape" r:id="rId2"/>
  <headerFooter alignWithMargins="0">
    <oddHeader>&amp;L&amp;F&amp;RRugby Verband Bayern</oddHeader>
    <oddFooter>&amp;L&amp;A&amp;R&amp;D&amp;CSeite &amp;P von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tabSelected="1" view="pageBreakPreview" zoomScale="70" zoomScaleNormal="100" zoomScaleSheetLayoutView="70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1.44140625" style="4" customWidth="1"/>
    <col min="28" max="28" width="13.33203125" style="4" customWidth="1"/>
    <col min="29" max="29" width="9.109375" style="4" customWidth="1"/>
    <col min="30" max="30" width="12.109375" style="4" customWidth="1"/>
    <col min="31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36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 t="s">
        <v>31</v>
      </c>
    </row>
    <row r="4" spans="1:26" ht="20.100000000000001" customHeight="1" x14ac:dyDescent="0.25">
      <c r="A4" s="226"/>
      <c r="B4" s="74" t="s">
        <v>37</v>
      </c>
      <c r="C4" s="65"/>
      <c r="D4" s="66"/>
      <c r="E4" s="65"/>
      <c r="F4" s="66"/>
      <c r="G4" s="65">
        <v>750</v>
      </c>
      <c r="H4" s="66">
        <v>30</v>
      </c>
      <c r="I4" s="130"/>
      <c r="J4" s="131"/>
      <c r="K4" s="65"/>
      <c r="L4" s="66"/>
      <c r="M4" s="65"/>
      <c r="N4" s="66"/>
      <c r="O4" s="65"/>
      <c r="P4" s="66"/>
      <c r="Q4" s="65"/>
      <c r="R4" s="66"/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91" t="s">
        <v>73</v>
      </c>
      <c r="C5" s="69"/>
      <c r="D5" s="67"/>
      <c r="E5" s="69"/>
      <c r="F5" s="67"/>
      <c r="G5" s="69"/>
      <c r="H5" s="67"/>
      <c r="I5" s="133">
        <v>550</v>
      </c>
      <c r="J5" s="132">
        <v>18</v>
      </c>
      <c r="K5" s="69"/>
      <c r="L5" s="67"/>
      <c r="M5" s="69"/>
      <c r="N5" s="67"/>
      <c r="O5" s="69"/>
      <c r="P5" s="67"/>
      <c r="Q5" s="69"/>
      <c r="R5" s="67"/>
      <c r="S5" s="69"/>
      <c r="T5" s="67"/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91" t="s">
        <v>54</v>
      </c>
      <c r="C6" s="69"/>
      <c r="D6" s="67"/>
      <c r="E6" s="69"/>
      <c r="F6" s="67"/>
      <c r="G6" s="69"/>
      <c r="H6" s="67"/>
      <c r="I6" s="133">
        <v>450</v>
      </c>
      <c r="J6" s="132">
        <v>4</v>
      </c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75" t="s">
        <v>38</v>
      </c>
      <c r="C7" s="69"/>
      <c r="D7" s="67"/>
      <c r="E7" s="69"/>
      <c r="F7" s="67"/>
      <c r="G7" s="69"/>
      <c r="H7" s="67"/>
      <c r="I7" s="133">
        <v>550</v>
      </c>
      <c r="J7" s="132">
        <v>7</v>
      </c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75" t="s">
        <v>40</v>
      </c>
      <c r="C8" s="163"/>
      <c r="D8" s="162"/>
      <c r="E8" s="163"/>
      <c r="F8" s="162"/>
      <c r="G8" s="163"/>
      <c r="H8" s="162"/>
      <c r="I8" s="163">
        <v>300</v>
      </c>
      <c r="J8" s="162">
        <v>6</v>
      </c>
      <c r="K8" s="163"/>
      <c r="L8" s="162"/>
      <c r="M8" s="163"/>
      <c r="N8" s="162"/>
      <c r="O8" s="163"/>
      <c r="P8" s="162"/>
      <c r="Q8" s="163"/>
      <c r="R8" s="162"/>
      <c r="S8" s="163"/>
      <c r="T8" s="162"/>
      <c r="U8" s="163"/>
      <c r="V8" s="162"/>
      <c r="W8" s="163"/>
      <c r="X8" s="162"/>
      <c r="Y8" s="163"/>
      <c r="Z8" s="111"/>
    </row>
    <row r="9" spans="1:26" ht="20.100000000000001" customHeight="1" x14ac:dyDescent="0.25">
      <c r="A9" s="226"/>
      <c r="B9" s="75" t="s">
        <v>41</v>
      </c>
      <c r="C9" s="163"/>
      <c r="D9" s="162"/>
      <c r="E9" s="163"/>
      <c r="F9" s="162"/>
      <c r="G9" s="163">
        <v>350</v>
      </c>
      <c r="H9" s="162">
        <v>30</v>
      </c>
      <c r="I9" s="163"/>
      <c r="J9" s="162"/>
      <c r="K9" s="163"/>
      <c r="L9" s="162"/>
      <c r="M9" s="163"/>
      <c r="N9" s="162"/>
      <c r="O9" s="163"/>
      <c r="P9" s="162"/>
      <c r="Q9" s="163"/>
      <c r="R9" s="162"/>
      <c r="S9" s="163"/>
      <c r="T9" s="162"/>
      <c r="U9" s="163"/>
      <c r="V9" s="162"/>
      <c r="W9" s="163"/>
      <c r="X9" s="162"/>
      <c r="Y9" s="163"/>
      <c r="Z9" s="111"/>
    </row>
    <row r="10" spans="1:26" ht="20.100000000000001" customHeight="1" x14ac:dyDescent="0.25">
      <c r="A10" s="226"/>
      <c r="B10" s="91" t="s">
        <v>58</v>
      </c>
      <c r="C10" s="163"/>
      <c r="D10" s="162"/>
      <c r="E10" s="163"/>
      <c r="F10" s="162"/>
      <c r="G10" s="163"/>
      <c r="H10" s="162"/>
      <c r="I10" s="163"/>
      <c r="J10" s="162"/>
      <c r="K10" s="163">
        <v>250</v>
      </c>
      <c r="L10" s="162">
        <v>3</v>
      </c>
      <c r="M10" s="177"/>
      <c r="N10" s="162"/>
      <c r="O10" s="163"/>
      <c r="P10" s="162"/>
      <c r="Q10" s="163"/>
      <c r="R10" s="162"/>
      <c r="S10" s="163"/>
      <c r="T10" s="162"/>
      <c r="U10" s="163"/>
      <c r="V10" s="162"/>
      <c r="W10" s="163"/>
      <c r="X10" s="162"/>
      <c r="Y10" s="163"/>
      <c r="Z10" s="111"/>
    </row>
    <row r="11" spans="1:26" ht="20.100000000000001" customHeight="1" x14ac:dyDescent="0.25">
      <c r="A11" s="226"/>
      <c r="B11" s="75" t="s">
        <v>43</v>
      </c>
      <c r="C11" s="163">
        <v>34.799999999999997</v>
      </c>
      <c r="D11" s="162">
        <v>26</v>
      </c>
      <c r="E11" s="163"/>
      <c r="F11" s="162"/>
      <c r="G11" s="163"/>
      <c r="H11" s="162"/>
      <c r="I11" s="163">
        <v>25</v>
      </c>
      <c r="J11" s="162">
        <v>7</v>
      </c>
      <c r="K11" s="163"/>
      <c r="L11" s="162"/>
      <c r="M11" s="163"/>
      <c r="N11" s="162"/>
      <c r="O11" s="163"/>
      <c r="P11" s="162"/>
      <c r="Q11" s="163"/>
      <c r="R11" s="162"/>
      <c r="S11" s="163"/>
      <c r="T11" s="162"/>
      <c r="U11" s="163"/>
      <c r="V11" s="162"/>
      <c r="W11" s="163"/>
      <c r="X11" s="162"/>
      <c r="Y11" s="163"/>
      <c r="Z11" s="111"/>
    </row>
    <row r="12" spans="1:26" ht="20.100000000000001" customHeight="1" x14ac:dyDescent="0.25">
      <c r="A12" s="226"/>
      <c r="B12" s="91" t="s">
        <v>63</v>
      </c>
      <c r="C12" s="163"/>
      <c r="D12" s="162"/>
      <c r="E12" s="163"/>
      <c r="F12" s="162"/>
      <c r="G12" s="163">
        <v>150</v>
      </c>
      <c r="H12" s="162">
        <v>30</v>
      </c>
      <c r="I12" s="163"/>
      <c r="J12" s="162"/>
      <c r="K12" s="163"/>
      <c r="L12" s="162"/>
      <c r="M12" s="163"/>
      <c r="N12" s="162"/>
      <c r="O12" s="163"/>
      <c r="P12" s="162"/>
      <c r="Q12" s="163"/>
      <c r="R12" s="162"/>
      <c r="S12" s="163"/>
      <c r="T12" s="162"/>
      <c r="U12" s="163"/>
      <c r="V12" s="162"/>
      <c r="W12" s="163"/>
      <c r="X12" s="162"/>
      <c r="Y12" s="163"/>
      <c r="Z12" s="111"/>
    </row>
    <row r="13" spans="1:26" ht="20.100000000000001" customHeight="1" x14ac:dyDescent="0.25">
      <c r="A13" s="226"/>
      <c r="B13" s="75" t="s">
        <v>39</v>
      </c>
      <c r="C13" s="69"/>
      <c r="D13" s="67"/>
      <c r="E13" s="69"/>
      <c r="F13" s="67"/>
      <c r="G13" s="69">
        <v>150</v>
      </c>
      <c r="H13" s="67">
        <v>30</v>
      </c>
      <c r="I13" s="133"/>
      <c r="J13" s="132"/>
      <c r="K13" s="69"/>
      <c r="L13" s="67"/>
      <c r="M13" s="69"/>
      <c r="N13" s="67"/>
      <c r="O13" s="69"/>
      <c r="P13" s="67"/>
      <c r="Q13" s="69"/>
      <c r="R13" s="67"/>
      <c r="S13" s="69"/>
      <c r="T13" s="67"/>
      <c r="U13" s="69"/>
      <c r="V13" s="67"/>
      <c r="W13" s="69"/>
      <c r="X13" s="67"/>
      <c r="Y13" s="69"/>
      <c r="Z13" s="70"/>
    </row>
    <row r="14" spans="1:26" ht="20.100000000000001" customHeight="1" x14ac:dyDescent="0.25">
      <c r="A14" s="226"/>
      <c r="B14" s="75" t="s">
        <v>44</v>
      </c>
      <c r="C14" s="163"/>
      <c r="D14" s="162"/>
      <c r="E14" s="163"/>
      <c r="F14" s="162"/>
      <c r="G14" s="163"/>
      <c r="H14" s="162"/>
      <c r="I14" s="163">
        <v>250</v>
      </c>
      <c r="J14" s="162">
        <v>13</v>
      </c>
      <c r="K14" s="163"/>
      <c r="L14" s="162"/>
      <c r="M14" s="163"/>
      <c r="N14" s="162"/>
      <c r="O14" s="163"/>
      <c r="P14" s="162"/>
      <c r="Q14" s="69"/>
      <c r="R14" s="67"/>
      <c r="S14" s="69"/>
      <c r="T14" s="67"/>
      <c r="U14" s="69"/>
      <c r="V14" s="67"/>
      <c r="W14" s="69"/>
      <c r="X14" s="67"/>
      <c r="Y14" s="69"/>
      <c r="Z14" s="70"/>
    </row>
    <row r="15" spans="1:26" ht="20.100000000000001" customHeight="1" x14ac:dyDescent="0.25">
      <c r="A15" s="226"/>
      <c r="B15" s="75" t="s">
        <v>42</v>
      </c>
      <c r="C15" s="163"/>
      <c r="D15" s="162"/>
      <c r="E15" s="163"/>
      <c r="F15" s="162"/>
      <c r="G15" s="163">
        <v>150</v>
      </c>
      <c r="H15" s="162">
        <v>30</v>
      </c>
      <c r="I15" s="163"/>
      <c r="J15" s="162"/>
      <c r="K15" s="163"/>
      <c r="L15" s="162"/>
      <c r="M15" s="163"/>
      <c r="N15" s="162"/>
      <c r="O15" s="163"/>
      <c r="P15" s="67"/>
      <c r="Q15" s="69"/>
      <c r="R15" s="67"/>
      <c r="S15" s="69"/>
      <c r="T15" s="67"/>
      <c r="U15" s="69"/>
      <c r="V15" s="67"/>
      <c r="W15" s="69"/>
      <c r="X15" s="67"/>
      <c r="Y15" s="69"/>
      <c r="Z15" s="70"/>
    </row>
    <row r="16" spans="1:26" ht="20.100000000000001" customHeight="1" x14ac:dyDescent="0.25">
      <c r="A16" s="226"/>
      <c r="B16" s="91" t="s">
        <v>50</v>
      </c>
      <c r="C16" s="163"/>
      <c r="D16" s="162"/>
      <c r="E16" s="163"/>
      <c r="F16" s="162"/>
      <c r="G16" s="163"/>
      <c r="H16" s="162"/>
      <c r="I16" s="163">
        <v>150</v>
      </c>
      <c r="J16" s="162">
        <v>13</v>
      </c>
      <c r="K16" s="163"/>
      <c r="L16" s="162"/>
      <c r="M16" s="163"/>
      <c r="N16" s="162"/>
      <c r="O16" s="69"/>
      <c r="P16" s="67"/>
      <c r="Q16" s="69"/>
      <c r="R16" s="67"/>
      <c r="S16" s="69"/>
      <c r="T16" s="67"/>
      <c r="U16" s="69"/>
      <c r="V16" s="67"/>
      <c r="W16" s="69"/>
      <c r="X16" s="67"/>
      <c r="Y16" s="69"/>
      <c r="Z16" s="70"/>
    </row>
    <row r="17" spans="1:26" ht="20.100000000000001" customHeight="1" x14ac:dyDescent="0.25">
      <c r="A17" s="226"/>
      <c r="B17" s="75" t="s">
        <v>45</v>
      </c>
      <c r="C17" s="163"/>
      <c r="D17" s="162"/>
      <c r="E17" s="163"/>
      <c r="F17" s="162"/>
      <c r="G17" s="163">
        <v>21.2</v>
      </c>
      <c r="H17" s="162">
        <v>3</v>
      </c>
      <c r="I17" s="163"/>
      <c r="J17" s="162"/>
      <c r="K17" s="163"/>
      <c r="L17" s="162"/>
      <c r="M17" s="163"/>
      <c r="N17" s="162"/>
      <c r="O17" s="163"/>
      <c r="P17" s="162"/>
      <c r="Q17" s="69"/>
      <c r="R17" s="67"/>
      <c r="S17" s="69"/>
      <c r="T17" s="67"/>
      <c r="U17" s="69"/>
      <c r="V17" s="67"/>
      <c r="W17" s="69"/>
      <c r="X17" s="67"/>
      <c r="Y17" s="69"/>
      <c r="Z17" s="70"/>
    </row>
    <row r="18" spans="1:26" ht="20.100000000000001" customHeight="1" x14ac:dyDescent="0.25">
      <c r="A18" s="226"/>
      <c r="B18" s="91" t="s">
        <v>65</v>
      </c>
      <c r="C18" s="163"/>
      <c r="D18" s="162"/>
      <c r="E18" s="163"/>
      <c r="F18" s="162"/>
      <c r="G18" s="163"/>
      <c r="H18" s="162"/>
      <c r="I18" s="163">
        <v>250</v>
      </c>
      <c r="J18" s="162">
        <v>8</v>
      </c>
      <c r="K18" s="163"/>
      <c r="L18" s="162"/>
      <c r="M18" s="163"/>
      <c r="N18" s="162"/>
      <c r="O18" s="163"/>
      <c r="P18" s="162"/>
      <c r="Q18" s="69"/>
      <c r="R18" s="67"/>
      <c r="S18" s="69"/>
      <c r="T18" s="67"/>
      <c r="U18" s="69"/>
      <c r="V18" s="67"/>
      <c r="W18" s="69"/>
      <c r="X18" s="67"/>
      <c r="Y18" s="69"/>
      <c r="Z18" s="70"/>
    </row>
    <row r="19" spans="1:26" ht="20.100000000000001" customHeight="1" x14ac:dyDescent="0.25">
      <c r="A19" s="226"/>
      <c r="B19" s="91" t="s">
        <v>69</v>
      </c>
      <c r="C19" s="163">
        <v>194.8</v>
      </c>
      <c r="D19" s="162">
        <v>26</v>
      </c>
      <c r="E19" s="163"/>
      <c r="F19" s="162"/>
      <c r="G19" s="163"/>
      <c r="H19" s="162"/>
      <c r="I19" s="163">
        <v>250</v>
      </c>
      <c r="J19" s="162">
        <v>12</v>
      </c>
      <c r="K19" s="190"/>
      <c r="L19" s="162"/>
      <c r="M19" s="163"/>
      <c r="N19" s="162"/>
      <c r="O19" s="163"/>
      <c r="P19" s="162"/>
      <c r="Q19" s="69"/>
      <c r="R19" s="67"/>
      <c r="S19" s="69"/>
      <c r="T19" s="67"/>
      <c r="U19" s="69"/>
      <c r="V19" s="67"/>
      <c r="W19" s="69"/>
      <c r="X19" s="67"/>
      <c r="Y19" s="69"/>
      <c r="Z19" s="70"/>
    </row>
    <row r="20" spans="1:26" ht="20.100000000000001" customHeight="1" x14ac:dyDescent="0.25">
      <c r="A20" s="226"/>
      <c r="B20" s="91" t="s">
        <v>67</v>
      </c>
      <c r="C20" s="69"/>
      <c r="D20" s="67"/>
      <c r="E20" s="69"/>
      <c r="F20" s="67"/>
      <c r="G20" s="69"/>
      <c r="H20" s="67"/>
      <c r="I20" s="69">
        <v>150</v>
      </c>
      <c r="J20" s="67">
        <v>20</v>
      </c>
      <c r="K20" s="135"/>
      <c r="L20" s="134"/>
      <c r="M20" s="69"/>
      <c r="N20" s="67"/>
      <c r="O20" s="69"/>
      <c r="P20" s="67"/>
      <c r="Q20" s="69"/>
      <c r="R20" s="67"/>
      <c r="S20" s="69"/>
      <c r="T20" s="67"/>
      <c r="U20" s="69"/>
      <c r="V20" s="67"/>
      <c r="W20" s="69"/>
      <c r="X20" s="67"/>
      <c r="Y20" s="69"/>
      <c r="Z20" s="70"/>
    </row>
    <row r="21" spans="1:26" ht="20.100000000000001" customHeight="1" x14ac:dyDescent="0.25">
      <c r="A21" s="226"/>
      <c r="B21" s="91" t="s">
        <v>68</v>
      </c>
      <c r="C21" s="69"/>
      <c r="D21" s="67"/>
      <c r="E21" s="69"/>
      <c r="F21" s="67"/>
      <c r="G21" s="69"/>
      <c r="H21" s="67"/>
      <c r="I21" s="69">
        <v>150</v>
      </c>
      <c r="J21" s="67">
        <v>13</v>
      </c>
      <c r="K21" s="135"/>
      <c r="L21" s="134"/>
      <c r="M21" s="69"/>
      <c r="N21" s="67"/>
      <c r="O21" s="69"/>
      <c r="P21" s="67"/>
      <c r="Q21" s="69"/>
      <c r="R21" s="67"/>
      <c r="S21" s="69"/>
      <c r="T21" s="67"/>
      <c r="U21" s="69"/>
      <c r="V21" s="67"/>
      <c r="W21" s="69"/>
      <c r="X21" s="67"/>
      <c r="Y21" s="69"/>
      <c r="Z21" s="70"/>
    </row>
    <row r="22" spans="1:26" ht="20.100000000000001" customHeight="1" x14ac:dyDescent="0.25">
      <c r="A22" s="226"/>
      <c r="B22" s="91" t="s">
        <v>62</v>
      </c>
      <c r="C22" s="163"/>
      <c r="D22" s="162"/>
      <c r="E22" s="163"/>
      <c r="F22" s="162"/>
      <c r="G22" s="163"/>
      <c r="H22" s="162"/>
      <c r="I22" s="163">
        <v>150</v>
      </c>
      <c r="J22" s="162">
        <v>21</v>
      </c>
      <c r="K22" s="163"/>
      <c r="L22" s="162"/>
      <c r="M22" s="163"/>
      <c r="N22" s="162"/>
      <c r="O22" s="69"/>
      <c r="P22" s="67"/>
      <c r="Q22" s="69"/>
      <c r="R22" s="67"/>
      <c r="S22" s="69"/>
      <c r="T22" s="67"/>
      <c r="U22" s="69"/>
      <c r="V22" s="67"/>
      <c r="W22" s="69"/>
      <c r="X22" s="67"/>
      <c r="Y22" s="69"/>
      <c r="Z22" s="70"/>
    </row>
    <row r="23" spans="1:26" ht="20.100000000000001" customHeight="1" x14ac:dyDescent="0.25">
      <c r="A23" s="226"/>
      <c r="B23" s="91" t="s">
        <v>84</v>
      </c>
      <c r="C23" s="69"/>
      <c r="D23" s="67"/>
      <c r="E23" s="69"/>
      <c r="F23" s="67"/>
      <c r="G23" s="69"/>
      <c r="H23" s="67"/>
      <c r="I23" s="69">
        <v>150</v>
      </c>
      <c r="J23" s="67">
        <v>8</v>
      </c>
      <c r="K23" s="69"/>
      <c r="L23" s="67"/>
      <c r="M23" s="69"/>
      <c r="N23" s="67"/>
      <c r="O23" s="69"/>
      <c r="P23" s="67"/>
      <c r="Q23" s="69">
        <v>150</v>
      </c>
      <c r="R23" s="67">
        <v>24</v>
      </c>
      <c r="S23" s="69"/>
      <c r="T23" s="67"/>
      <c r="U23" s="69"/>
      <c r="V23" s="67"/>
      <c r="W23" s="69"/>
      <c r="X23" s="67"/>
      <c r="Y23" s="69"/>
      <c r="Z23" s="70"/>
    </row>
    <row r="24" spans="1:26" ht="20.100000000000001" customHeight="1" x14ac:dyDescent="0.25">
      <c r="A24" s="226"/>
      <c r="B24" s="91" t="s">
        <v>52</v>
      </c>
      <c r="C24" s="69"/>
      <c r="D24" s="67"/>
      <c r="E24" s="69"/>
      <c r="F24" s="67"/>
      <c r="G24" s="69"/>
      <c r="H24" s="67"/>
      <c r="I24" s="69"/>
      <c r="J24" s="67"/>
      <c r="K24" s="69">
        <v>25</v>
      </c>
      <c r="L24" s="67">
        <v>16</v>
      </c>
      <c r="M24" s="69"/>
      <c r="N24" s="67"/>
      <c r="O24" s="69"/>
      <c r="P24" s="67"/>
      <c r="Q24" s="69"/>
      <c r="R24" s="67"/>
      <c r="S24" s="69"/>
      <c r="T24" s="67"/>
      <c r="U24" s="69"/>
      <c r="V24" s="67"/>
      <c r="W24" s="69"/>
      <c r="X24" s="67"/>
      <c r="Y24" s="69"/>
      <c r="Z24" s="70"/>
    </row>
    <row r="25" spans="1:26" ht="20.100000000000001" customHeight="1" x14ac:dyDescent="0.25">
      <c r="A25" s="226"/>
      <c r="B25" s="91" t="s">
        <v>53</v>
      </c>
      <c r="C25" s="69"/>
      <c r="D25" s="67"/>
      <c r="E25" s="69"/>
      <c r="F25" s="67"/>
      <c r="G25" s="69"/>
      <c r="H25" s="67"/>
      <c r="I25" s="69">
        <v>250</v>
      </c>
      <c r="J25" s="67">
        <v>5</v>
      </c>
      <c r="K25" s="69"/>
      <c r="L25" s="67"/>
      <c r="M25" s="69"/>
      <c r="N25" s="67"/>
      <c r="O25" s="69"/>
      <c r="P25" s="67"/>
      <c r="Q25" s="69"/>
      <c r="R25" s="67"/>
      <c r="S25" s="69"/>
      <c r="T25" s="67"/>
      <c r="U25" s="69"/>
      <c r="V25" s="67"/>
      <c r="W25" s="69"/>
      <c r="X25" s="67"/>
      <c r="Y25" s="69"/>
      <c r="Z25" s="70"/>
    </row>
    <row r="26" spans="1:26" ht="20.100000000000001" customHeight="1" x14ac:dyDescent="0.25">
      <c r="A26" s="226"/>
      <c r="B26" s="92" t="s">
        <v>66</v>
      </c>
      <c r="C26" s="163"/>
      <c r="D26" s="162"/>
      <c r="E26" s="163"/>
      <c r="F26" s="162"/>
      <c r="G26" s="163"/>
      <c r="H26" s="162"/>
      <c r="I26" s="163">
        <v>100</v>
      </c>
      <c r="J26" s="162">
        <v>15</v>
      </c>
      <c r="K26" s="163"/>
      <c r="L26" s="162"/>
      <c r="M26" s="163"/>
      <c r="N26" s="162"/>
      <c r="O26" s="163"/>
      <c r="P26" s="162"/>
      <c r="Q26" s="69"/>
      <c r="R26" s="67"/>
      <c r="S26" s="69"/>
      <c r="T26" s="67"/>
      <c r="U26" s="69"/>
      <c r="V26" s="67"/>
      <c r="W26" s="69"/>
      <c r="X26" s="67"/>
      <c r="Y26" s="69"/>
      <c r="Z26" s="70"/>
    </row>
    <row r="27" spans="1:26" ht="20.100000000000001" customHeight="1" x14ac:dyDescent="0.25">
      <c r="A27" s="226"/>
      <c r="B27" s="179" t="s">
        <v>85</v>
      </c>
      <c r="C27" s="163"/>
      <c r="D27" s="162"/>
      <c r="E27" s="163"/>
      <c r="F27" s="162"/>
      <c r="G27" s="163"/>
      <c r="H27" s="162"/>
      <c r="I27" s="163"/>
      <c r="J27" s="162"/>
      <c r="K27" s="163"/>
      <c r="L27" s="162"/>
      <c r="M27" s="163"/>
      <c r="N27" s="162"/>
      <c r="O27" s="163"/>
      <c r="P27" s="162"/>
      <c r="Q27" s="163"/>
      <c r="R27" s="162"/>
      <c r="S27" s="163"/>
      <c r="T27" s="162"/>
      <c r="U27" s="163"/>
      <c r="V27" s="162"/>
      <c r="W27" s="163"/>
      <c r="X27" s="162"/>
      <c r="Y27" s="163"/>
      <c r="Z27" s="129"/>
    </row>
    <row r="28" spans="1:26" ht="20.100000000000001" customHeight="1" x14ac:dyDescent="0.25">
      <c r="A28" s="226"/>
      <c r="B28" s="176" t="s">
        <v>86</v>
      </c>
      <c r="C28" s="163"/>
      <c r="D28" s="162"/>
      <c r="E28" s="163">
        <v>150</v>
      </c>
      <c r="F28" s="162">
        <v>2</v>
      </c>
      <c r="G28" s="163"/>
      <c r="H28" s="162"/>
      <c r="I28" s="163">
        <v>150</v>
      </c>
      <c r="J28" s="162">
        <v>12</v>
      </c>
      <c r="K28" s="163"/>
      <c r="L28" s="162"/>
      <c r="M28" s="163"/>
      <c r="N28" s="162"/>
      <c r="O28" s="163"/>
      <c r="P28" s="162"/>
      <c r="Q28" s="163"/>
      <c r="R28" s="162"/>
      <c r="S28" s="163"/>
      <c r="T28" s="162"/>
      <c r="U28" s="163"/>
      <c r="V28" s="162"/>
      <c r="W28" s="163"/>
      <c r="X28" s="162"/>
      <c r="Y28" s="163"/>
      <c r="Z28" s="129"/>
    </row>
    <row r="29" spans="1:26" ht="20.100000000000001" customHeight="1" x14ac:dyDescent="0.25">
      <c r="A29" s="226"/>
      <c r="B29" s="176" t="s">
        <v>87</v>
      </c>
      <c r="C29" s="163"/>
      <c r="D29" s="162"/>
      <c r="E29" s="163"/>
      <c r="F29" s="162"/>
      <c r="G29" s="163"/>
      <c r="H29" s="162"/>
      <c r="I29" s="163"/>
      <c r="J29" s="162"/>
      <c r="K29" s="163"/>
      <c r="L29" s="162"/>
      <c r="M29" s="163"/>
      <c r="N29" s="162"/>
      <c r="O29" s="163"/>
      <c r="P29" s="162"/>
      <c r="Q29" s="163"/>
      <c r="R29" s="162"/>
      <c r="S29" s="163"/>
      <c r="T29" s="162"/>
      <c r="U29" s="163"/>
      <c r="V29" s="162"/>
      <c r="W29" s="163"/>
      <c r="X29" s="162"/>
      <c r="Y29" s="163"/>
      <c r="Z29" s="129"/>
    </row>
    <row r="30" spans="1:26" ht="20.100000000000001" customHeight="1" x14ac:dyDescent="0.25">
      <c r="A30" s="226"/>
      <c r="B30" s="176" t="s">
        <v>88</v>
      </c>
      <c r="C30" s="163"/>
      <c r="D30" s="162"/>
      <c r="E30" s="163"/>
      <c r="F30" s="162"/>
      <c r="G30" s="163"/>
      <c r="H30" s="162"/>
      <c r="I30" s="163"/>
      <c r="J30" s="162"/>
      <c r="K30" s="163"/>
      <c r="L30" s="162"/>
      <c r="M30" s="163"/>
      <c r="N30" s="162"/>
      <c r="O30" s="163"/>
      <c r="P30" s="162"/>
      <c r="Q30" s="163"/>
      <c r="R30" s="162"/>
      <c r="S30" s="163"/>
      <c r="T30" s="162"/>
      <c r="U30" s="163"/>
      <c r="V30" s="162"/>
      <c r="W30" s="163"/>
      <c r="X30" s="162"/>
      <c r="Y30" s="163"/>
      <c r="Z30" s="129"/>
    </row>
    <row r="31" spans="1:26" ht="20.100000000000001" customHeight="1" x14ac:dyDescent="0.25">
      <c r="A31" s="226"/>
      <c r="B31" s="176"/>
      <c r="C31" s="163"/>
      <c r="D31" s="162"/>
      <c r="E31" s="163"/>
      <c r="F31" s="162"/>
      <c r="G31" s="163"/>
      <c r="H31" s="162"/>
      <c r="I31" s="163"/>
      <c r="J31" s="162"/>
      <c r="K31" s="163"/>
      <c r="L31" s="162"/>
      <c r="M31" s="163"/>
      <c r="N31" s="162"/>
      <c r="O31" s="163"/>
      <c r="P31" s="162"/>
      <c r="Q31" s="163"/>
      <c r="R31" s="162"/>
      <c r="S31" s="163"/>
      <c r="T31" s="162"/>
      <c r="U31" s="163"/>
      <c r="V31" s="162"/>
      <c r="W31" s="163"/>
      <c r="X31" s="162"/>
      <c r="Y31" s="163"/>
      <c r="Z31" s="129"/>
    </row>
    <row r="32" spans="1:26" ht="20.100000000000001" customHeight="1" x14ac:dyDescent="0.25">
      <c r="A32" s="226"/>
      <c r="B32" s="88"/>
      <c r="C32" s="69"/>
      <c r="D32" s="67"/>
      <c r="E32" s="69"/>
      <c r="F32" s="67"/>
      <c r="G32" s="69"/>
      <c r="H32" s="67"/>
      <c r="I32" s="69"/>
      <c r="J32" s="67"/>
      <c r="K32" s="69"/>
      <c r="L32" s="67"/>
      <c r="M32" s="69"/>
      <c r="N32" s="67"/>
      <c r="O32" s="69"/>
      <c r="P32" s="67"/>
      <c r="Q32" s="69"/>
      <c r="R32" s="67"/>
      <c r="S32" s="69"/>
      <c r="T32" s="67"/>
      <c r="U32" s="69"/>
      <c r="V32" s="67"/>
      <c r="W32" s="69"/>
      <c r="X32" s="67"/>
      <c r="Y32" s="69"/>
      <c r="Z32" s="71"/>
    </row>
    <row r="33" spans="1:26" s="77" customFormat="1" ht="30" customHeight="1" thickBot="1" x14ac:dyDescent="0.3">
      <c r="A33" s="231" t="s">
        <v>29</v>
      </c>
      <c r="B33" s="232"/>
      <c r="C33" s="233">
        <f>SUM(C4:C32)</f>
        <v>229.60000000000002</v>
      </c>
      <c r="D33" s="233"/>
      <c r="E33" s="233">
        <f>SUM(E4:E32)</f>
        <v>150</v>
      </c>
      <c r="F33" s="233"/>
      <c r="G33" s="233">
        <f>SUM(G4:G32)</f>
        <v>1571.2</v>
      </c>
      <c r="H33" s="233"/>
      <c r="I33" s="233">
        <f>SUM(I4:I32)</f>
        <v>3875</v>
      </c>
      <c r="J33" s="233"/>
      <c r="K33" s="233">
        <f>SUM(K4:K32)</f>
        <v>275</v>
      </c>
      <c r="L33" s="233"/>
      <c r="M33" s="233">
        <f>SUM(M4:M32)</f>
        <v>0</v>
      </c>
      <c r="N33" s="233"/>
      <c r="O33" s="233">
        <f>SUM(O4:O32)</f>
        <v>0</v>
      </c>
      <c r="P33" s="233"/>
      <c r="Q33" s="233">
        <f>SUM(Q4:Q32)</f>
        <v>150</v>
      </c>
      <c r="R33" s="233"/>
      <c r="S33" s="233">
        <f>SUM(S4:S32)</f>
        <v>0</v>
      </c>
      <c r="T33" s="233"/>
      <c r="U33" s="233">
        <f>SUM(U4:U32)</f>
        <v>0</v>
      </c>
      <c r="V33" s="233"/>
      <c r="W33" s="233">
        <f>SUM(W4:W32)</f>
        <v>0</v>
      </c>
      <c r="X33" s="233"/>
      <c r="Y33" s="233">
        <f>SUM(Y4:Y32)</f>
        <v>0</v>
      </c>
      <c r="Z33" s="234"/>
    </row>
    <row r="34" spans="1:26" ht="20.100000000000001" customHeight="1" thickTop="1" x14ac:dyDescent="0.25">
      <c r="C34" s="72"/>
      <c r="D34" s="72"/>
    </row>
    <row r="35" spans="1:26" ht="20.100000000000001" customHeight="1" x14ac:dyDescent="0.25">
      <c r="C35" s="72"/>
      <c r="D35" s="72"/>
    </row>
    <row r="36" spans="1:26" ht="20.100000000000001" customHeight="1" x14ac:dyDescent="0.25">
      <c r="C36" s="72"/>
      <c r="D36" s="72"/>
    </row>
    <row r="37" spans="1:26" ht="20.100000000000001" customHeight="1" x14ac:dyDescent="0.25">
      <c r="C37" s="72"/>
      <c r="D37" s="72"/>
    </row>
    <row r="38" spans="1:26" ht="20.100000000000001" customHeight="1" x14ac:dyDescent="0.25">
      <c r="C38" s="72"/>
      <c r="D38" s="72"/>
    </row>
    <row r="39" spans="1:26" ht="20.100000000000001" customHeight="1" x14ac:dyDescent="0.25">
      <c r="C39" s="72"/>
      <c r="D39" s="72"/>
    </row>
    <row r="40" spans="1:26" ht="20.100000000000001" customHeight="1" x14ac:dyDescent="0.25">
      <c r="C40" s="72"/>
      <c r="D40" s="72"/>
    </row>
    <row r="41" spans="1:26" ht="20.100000000000001" customHeight="1" x14ac:dyDescent="0.25">
      <c r="C41" s="72"/>
      <c r="D41" s="72"/>
    </row>
    <row r="42" spans="1:26" ht="20.100000000000001" customHeight="1" x14ac:dyDescent="0.25">
      <c r="C42" s="72"/>
      <c r="D42" s="72"/>
    </row>
    <row r="43" spans="1:26" ht="20.100000000000001" customHeight="1" x14ac:dyDescent="0.25">
      <c r="C43" s="72"/>
      <c r="D43" s="72"/>
    </row>
    <row r="44" spans="1:26" ht="20.100000000000001" customHeight="1" x14ac:dyDescent="0.25">
      <c r="C44" s="72"/>
      <c r="D44" s="72"/>
    </row>
    <row r="45" spans="1:26" ht="20.100000000000001" customHeight="1" x14ac:dyDescent="0.25">
      <c r="C45" s="72"/>
      <c r="D45" s="72"/>
    </row>
    <row r="46" spans="1:26" ht="20.100000000000001" customHeight="1" x14ac:dyDescent="0.25">
      <c r="C46" s="72"/>
      <c r="D46" s="72"/>
    </row>
    <row r="47" spans="1:26" ht="20.100000000000001" customHeight="1" x14ac:dyDescent="0.25">
      <c r="C47" s="72"/>
      <c r="D47" s="72"/>
    </row>
    <row r="48" spans="1:26" ht="20.100000000000001" customHeight="1" x14ac:dyDescent="0.25">
      <c r="C48" s="72"/>
      <c r="D48" s="72"/>
    </row>
    <row r="49" spans="3:4" ht="20.100000000000001" customHeight="1" x14ac:dyDescent="0.25">
      <c r="C49" s="72"/>
      <c r="D49" s="72"/>
    </row>
    <row r="50" spans="3:4" ht="20.100000000000001" customHeight="1" x14ac:dyDescent="0.25">
      <c r="C50" s="72"/>
      <c r="D50" s="72"/>
    </row>
    <row r="51" spans="3:4" ht="20.100000000000001" customHeight="1" x14ac:dyDescent="0.25">
      <c r="C51" s="72"/>
      <c r="D51" s="72"/>
    </row>
    <row r="52" spans="3:4" ht="20.100000000000001" customHeight="1" x14ac:dyDescent="0.25">
      <c r="C52" s="72"/>
      <c r="D52" s="72"/>
    </row>
    <row r="53" spans="3:4" ht="20.100000000000001" customHeight="1" x14ac:dyDescent="0.25">
      <c r="C53" s="72"/>
      <c r="D53" s="72"/>
    </row>
    <row r="54" spans="3:4" ht="20.100000000000001" customHeight="1" x14ac:dyDescent="0.25">
      <c r="C54" s="72"/>
      <c r="D54" s="72"/>
    </row>
    <row r="55" spans="3:4" ht="20.100000000000001" customHeight="1" x14ac:dyDescent="0.25">
      <c r="C55" s="72"/>
      <c r="D55" s="72"/>
    </row>
    <row r="56" spans="3:4" ht="20.100000000000001" customHeight="1" x14ac:dyDescent="0.25">
      <c r="C56" s="72"/>
      <c r="D56" s="72"/>
    </row>
    <row r="57" spans="3:4" ht="20.100000000000001" customHeight="1" x14ac:dyDescent="0.25">
      <c r="C57" s="72"/>
      <c r="D57" s="72"/>
    </row>
    <row r="58" spans="3:4" ht="20.100000000000001" customHeight="1" x14ac:dyDescent="0.25">
      <c r="C58" s="72"/>
      <c r="D58" s="72"/>
    </row>
    <row r="59" spans="3:4" ht="15" customHeight="1" x14ac:dyDescent="0.25">
      <c r="C59" s="72"/>
      <c r="D59" s="72"/>
    </row>
  </sheetData>
  <customSheetViews>
    <customSheetView guid="{BAC361D8-694C-41FE-B00B-D69C5B3BA90B}" scale="70" showPageBreaks="1" showGridLines="0" printArea="1" view="pageBreakPreview">
      <selection sqref="A1:B1"/>
      <pageMargins left="0.74803149606299213" right="0.59055118110236227" top="1.1417322834645669" bottom="0.82677165354330717" header="0.74803149606299213" footer="0.47244094488188981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31">
    <mergeCell ref="Y33:Z33"/>
    <mergeCell ref="Q33:R33"/>
    <mergeCell ref="S33:T33"/>
    <mergeCell ref="U33:V33"/>
    <mergeCell ref="W33:X33"/>
    <mergeCell ref="W2:X2"/>
    <mergeCell ref="Y2:Z2"/>
    <mergeCell ref="A33:B33"/>
    <mergeCell ref="C33:D33"/>
    <mergeCell ref="E33:F33"/>
    <mergeCell ref="G33:H33"/>
    <mergeCell ref="I33:J33"/>
    <mergeCell ref="K33:L33"/>
    <mergeCell ref="M33:N33"/>
    <mergeCell ref="O33:P33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32"/>
    <mergeCell ref="B2:B3"/>
    <mergeCell ref="C2:D2"/>
    <mergeCell ref="E2:F2"/>
    <mergeCell ref="G2:H2"/>
    <mergeCell ref="I2:J2"/>
  </mergeCells>
  <conditionalFormatting sqref="A1:D1">
    <cfRule type="cellIs" dxfId="12" priority="1" stopIfTrue="1" operator="equal">
      <formula>0</formula>
    </cfRule>
  </conditionalFormatting>
  <pageMargins left="0.74803149606299213" right="0.59055118110236227" top="1.1417322834645669" bottom="0.82677165354330717" header="0.74803149606299213" footer="0.47244094488188981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tabSelected="1" view="pageBreakPreview" zoomScale="70" zoomScaleNormal="100" zoomScaleSheetLayoutView="70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1.44140625" style="4" customWidth="1"/>
    <col min="28" max="28" width="13.33203125" style="4" customWidth="1"/>
    <col min="29" max="29" width="9.109375" style="4" customWidth="1"/>
    <col min="30" max="30" width="12.109375" style="4" customWidth="1"/>
    <col min="31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74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74" t="s">
        <v>37</v>
      </c>
      <c r="C4" s="174"/>
      <c r="D4" s="175"/>
      <c r="E4" s="174"/>
      <c r="F4" s="175"/>
      <c r="G4" s="174"/>
      <c r="H4" s="175"/>
      <c r="I4" s="174"/>
      <c r="J4" s="175"/>
      <c r="K4" s="174"/>
      <c r="L4" s="175"/>
      <c r="M4" s="174"/>
      <c r="N4" s="175"/>
      <c r="O4" s="174"/>
      <c r="P4" s="175"/>
      <c r="Q4" s="174">
        <v>150</v>
      </c>
      <c r="R4" s="175">
        <v>25</v>
      </c>
      <c r="S4" s="174"/>
      <c r="T4" s="175"/>
      <c r="U4" s="174"/>
      <c r="V4" s="175"/>
      <c r="W4" s="174"/>
      <c r="X4" s="175"/>
      <c r="Y4" s="174"/>
      <c r="Z4" s="117"/>
    </row>
    <row r="5" spans="1:26" ht="20.100000000000001" customHeight="1" x14ac:dyDescent="0.25">
      <c r="A5" s="226"/>
      <c r="B5" s="91" t="s">
        <v>73</v>
      </c>
      <c r="C5" s="163"/>
      <c r="D5" s="162"/>
      <c r="E5" s="163"/>
      <c r="F5" s="162"/>
      <c r="G5" s="163"/>
      <c r="H5" s="162"/>
      <c r="I5" s="163"/>
      <c r="J5" s="162"/>
      <c r="K5" s="163"/>
      <c r="L5" s="162"/>
      <c r="M5" s="163"/>
      <c r="N5" s="162"/>
      <c r="O5" s="163"/>
      <c r="P5" s="162"/>
      <c r="Q5" s="163"/>
      <c r="R5" s="162"/>
      <c r="S5" s="163">
        <v>150</v>
      </c>
      <c r="T5" s="162">
        <v>1</v>
      </c>
      <c r="U5" s="163"/>
      <c r="V5" s="162"/>
      <c r="W5" s="163"/>
      <c r="X5" s="162"/>
      <c r="Y5" s="163"/>
      <c r="Z5" s="111"/>
    </row>
    <row r="6" spans="1:26" ht="20.100000000000001" customHeight="1" x14ac:dyDescent="0.25">
      <c r="A6" s="226"/>
      <c r="B6" s="91" t="s">
        <v>54</v>
      </c>
      <c r="C6" s="163"/>
      <c r="D6" s="162"/>
      <c r="E6" s="163"/>
      <c r="F6" s="162"/>
      <c r="G6" s="163"/>
      <c r="H6" s="162"/>
      <c r="I6" s="163"/>
      <c r="J6" s="162"/>
      <c r="K6" s="163"/>
      <c r="L6" s="162"/>
      <c r="M6" s="163"/>
      <c r="N6" s="162"/>
      <c r="O6" s="163"/>
      <c r="P6" s="162"/>
      <c r="Q6" s="163">
        <v>150</v>
      </c>
      <c r="R6" s="162">
        <v>16</v>
      </c>
      <c r="S6" s="163"/>
      <c r="T6" s="162"/>
      <c r="U6" s="163"/>
      <c r="V6" s="162"/>
      <c r="W6" s="163"/>
      <c r="X6" s="162"/>
      <c r="Y6" s="163"/>
      <c r="Z6" s="111"/>
    </row>
    <row r="7" spans="1:26" ht="20.100000000000001" customHeight="1" x14ac:dyDescent="0.25">
      <c r="A7" s="226"/>
      <c r="B7" s="75" t="s">
        <v>38</v>
      </c>
      <c r="C7" s="163"/>
      <c r="D7" s="162"/>
      <c r="E7" s="163"/>
      <c r="F7" s="162"/>
      <c r="G7" s="163"/>
      <c r="H7" s="162"/>
      <c r="I7" s="163"/>
      <c r="J7" s="162"/>
      <c r="K7" s="163"/>
      <c r="L7" s="162"/>
      <c r="M7" s="163"/>
      <c r="N7" s="162"/>
      <c r="O7" s="163"/>
      <c r="P7" s="162"/>
      <c r="Q7" s="163"/>
      <c r="R7" s="162"/>
      <c r="S7" s="163"/>
      <c r="T7" s="162"/>
      <c r="U7" s="163">
        <v>100</v>
      </c>
      <c r="V7" s="162">
        <v>11</v>
      </c>
      <c r="W7" s="163"/>
      <c r="X7" s="162"/>
      <c r="Y7" s="163"/>
      <c r="Z7" s="111"/>
    </row>
    <row r="8" spans="1:26" ht="20.100000000000001" customHeight="1" x14ac:dyDescent="0.25">
      <c r="A8" s="226"/>
      <c r="B8" s="75" t="s">
        <v>40</v>
      </c>
      <c r="C8" s="163"/>
      <c r="D8" s="162"/>
      <c r="E8" s="163"/>
      <c r="F8" s="162"/>
      <c r="G8" s="163"/>
      <c r="H8" s="162"/>
      <c r="I8" s="163"/>
      <c r="J8" s="162"/>
      <c r="K8" s="163"/>
      <c r="L8" s="162"/>
      <c r="M8" s="163"/>
      <c r="N8" s="162"/>
      <c r="O8" s="163"/>
      <c r="P8" s="162"/>
      <c r="Q8" s="163">
        <v>150</v>
      </c>
      <c r="R8" s="162">
        <v>23</v>
      </c>
      <c r="S8" s="163"/>
      <c r="T8" s="162"/>
      <c r="U8" s="163"/>
      <c r="V8" s="162"/>
      <c r="W8" s="163"/>
      <c r="X8" s="162"/>
      <c r="Y8" s="163"/>
      <c r="Z8" s="111"/>
    </row>
    <row r="9" spans="1:26" ht="20.100000000000001" customHeight="1" x14ac:dyDescent="0.25">
      <c r="A9" s="226"/>
      <c r="B9" s="75" t="s">
        <v>41</v>
      </c>
      <c r="C9" s="163"/>
      <c r="D9" s="162"/>
      <c r="E9" s="163"/>
      <c r="F9" s="162"/>
      <c r="G9" s="163"/>
      <c r="H9" s="162"/>
      <c r="I9" s="163"/>
      <c r="J9" s="162"/>
      <c r="K9" s="163"/>
      <c r="L9" s="162"/>
      <c r="M9" s="163"/>
      <c r="N9" s="162"/>
      <c r="O9" s="163"/>
      <c r="P9" s="162"/>
      <c r="Q9" s="163"/>
      <c r="R9" s="162"/>
      <c r="S9" s="163"/>
      <c r="T9" s="162"/>
      <c r="U9" s="163"/>
      <c r="V9" s="162"/>
      <c r="W9" s="163"/>
      <c r="X9" s="162"/>
      <c r="Y9" s="163">
        <v>150</v>
      </c>
      <c r="Z9" s="111">
        <v>9</v>
      </c>
    </row>
    <row r="10" spans="1:26" ht="20.100000000000001" customHeight="1" x14ac:dyDescent="0.25">
      <c r="A10" s="226"/>
      <c r="B10" s="91" t="s">
        <v>58</v>
      </c>
      <c r="C10" s="163"/>
      <c r="D10" s="162"/>
      <c r="E10" s="163"/>
      <c r="F10" s="162"/>
      <c r="G10" s="163"/>
      <c r="H10" s="162"/>
      <c r="I10" s="163"/>
      <c r="J10" s="162"/>
      <c r="K10" s="163"/>
      <c r="L10" s="162"/>
      <c r="M10" s="163"/>
      <c r="N10" s="162"/>
      <c r="O10" s="163"/>
      <c r="P10" s="162"/>
      <c r="Q10" s="163"/>
      <c r="R10" s="162"/>
      <c r="S10" s="163">
        <v>250</v>
      </c>
      <c r="T10" s="162">
        <v>30</v>
      </c>
      <c r="U10" s="163"/>
      <c r="V10" s="162"/>
      <c r="W10" s="163"/>
      <c r="X10" s="162"/>
      <c r="Y10" s="163"/>
      <c r="Z10" s="111"/>
    </row>
    <row r="11" spans="1:26" ht="20.100000000000001" customHeight="1" x14ac:dyDescent="0.25">
      <c r="A11" s="226"/>
      <c r="B11" s="75" t="s">
        <v>43</v>
      </c>
      <c r="C11" s="163"/>
      <c r="D11" s="162"/>
      <c r="E11" s="163"/>
      <c r="F11" s="162"/>
      <c r="G11" s="163"/>
      <c r="H11" s="162"/>
      <c r="I11" s="163"/>
      <c r="J11" s="162"/>
      <c r="K11" s="163"/>
      <c r="L11" s="162"/>
      <c r="M11" s="163"/>
      <c r="N11" s="162"/>
      <c r="O11" s="163"/>
      <c r="P11" s="162"/>
      <c r="Q11" s="163"/>
      <c r="R11" s="162"/>
      <c r="S11" s="163"/>
      <c r="T11" s="162"/>
      <c r="U11" s="163"/>
      <c r="V11" s="162"/>
      <c r="W11" s="163"/>
      <c r="X11" s="162"/>
      <c r="Y11" s="163"/>
      <c r="Z11" s="111"/>
    </row>
    <row r="12" spans="1:26" ht="20.100000000000001" customHeight="1" x14ac:dyDescent="0.25">
      <c r="A12" s="226"/>
      <c r="B12" s="91" t="s">
        <v>63</v>
      </c>
      <c r="C12" s="163"/>
      <c r="D12" s="162"/>
      <c r="E12" s="163"/>
      <c r="F12" s="162"/>
      <c r="G12" s="163"/>
      <c r="H12" s="162"/>
      <c r="I12" s="163"/>
      <c r="J12" s="162"/>
      <c r="K12" s="163"/>
      <c r="L12" s="162"/>
      <c r="M12" s="163"/>
      <c r="N12" s="162"/>
      <c r="O12" s="163"/>
      <c r="P12" s="162"/>
      <c r="Q12" s="163">
        <v>150</v>
      </c>
      <c r="R12" s="162">
        <v>30</v>
      </c>
      <c r="S12" s="163"/>
      <c r="T12" s="162"/>
      <c r="U12" s="163"/>
      <c r="V12" s="162"/>
      <c r="W12" s="163"/>
      <c r="X12" s="162"/>
      <c r="Y12" s="163"/>
      <c r="Z12" s="111"/>
    </row>
    <row r="13" spans="1:26" ht="20.100000000000001" customHeight="1" x14ac:dyDescent="0.25">
      <c r="A13" s="226"/>
      <c r="B13" s="75" t="s">
        <v>39</v>
      </c>
      <c r="C13" s="163"/>
      <c r="D13" s="162"/>
      <c r="E13" s="163"/>
      <c r="F13" s="162"/>
      <c r="G13" s="163"/>
      <c r="H13" s="162"/>
      <c r="I13" s="163"/>
      <c r="J13" s="162"/>
      <c r="K13" s="163"/>
      <c r="L13" s="162"/>
      <c r="M13" s="163"/>
      <c r="N13" s="162"/>
      <c r="O13" s="163"/>
      <c r="P13" s="162"/>
      <c r="Q13" s="163"/>
      <c r="R13" s="162"/>
      <c r="S13" s="163"/>
      <c r="T13" s="162"/>
      <c r="U13" s="163"/>
      <c r="V13" s="162"/>
      <c r="W13" s="163"/>
      <c r="X13" s="162"/>
      <c r="Y13" s="163"/>
      <c r="Z13" s="111"/>
    </row>
    <row r="14" spans="1:26" ht="20.100000000000001" customHeight="1" x14ac:dyDescent="0.25">
      <c r="A14" s="226"/>
      <c r="B14" s="75" t="s">
        <v>44</v>
      </c>
      <c r="C14" s="163"/>
      <c r="D14" s="162"/>
      <c r="E14" s="163"/>
      <c r="F14" s="162"/>
      <c r="G14" s="163"/>
      <c r="H14" s="162"/>
      <c r="I14" s="163"/>
      <c r="J14" s="162"/>
      <c r="K14" s="163"/>
      <c r="L14" s="162"/>
      <c r="M14" s="163"/>
      <c r="N14" s="162"/>
      <c r="O14" s="163"/>
      <c r="P14" s="162"/>
      <c r="Q14" s="163"/>
      <c r="R14" s="162"/>
      <c r="S14" s="163"/>
      <c r="T14" s="162"/>
      <c r="U14" s="163">
        <v>100</v>
      </c>
      <c r="V14" s="162">
        <v>3</v>
      </c>
      <c r="W14" s="163"/>
      <c r="X14" s="162"/>
      <c r="Y14" s="163"/>
      <c r="Z14" s="111"/>
    </row>
    <row r="15" spans="1:26" ht="20.100000000000001" customHeight="1" x14ac:dyDescent="0.25">
      <c r="A15" s="226"/>
      <c r="B15" s="75" t="s">
        <v>42</v>
      </c>
      <c r="C15" s="163"/>
      <c r="D15" s="162"/>
      <c r="E15" s="163"/>
      <c r="F15" s="162"/>
      <c r="G15" s="163"/>
      <c r="H15" s="162"/>
      <c r="I15" s="163"/>
      <c r="J15" s="162"/>
      <c r="K15" s="163"/>
      <c r="L15" s="162"/>
      <c r="M15" s="163"/>
      <c r="N15" s="162"/>
      <c r="O15" s="163"/>
      <c r="P15" s="162"/>
      <c r="Q15" s="163">
        <v>100</v>
      </c>
      <c r="R15" s="162">
        <v>17</v>
      </c>
      <c r="S15" s="163"/>
      <c r="T15" s="162"/>
      <c r="U15" s="163"/>
      <c r="V15" s="162"/>
      <c r="W15" s="163"/>
      <c r="X15" s="162"/>
      <c r="Y15" s="163"/>
      <c r="Z15" s="111"/>
    </row>
    <row r="16" spans="1:26" ht="20.100000000000001" customHeight="1" x14ac:dyDescent="0.25">
      <c r="A16" s="226"/>
      <c r="B16" s="91" t="s">
        <v>50</v>
      </c>
      <c r="C16" s="163"/>
      <c r="D16" s="162"/>
      <c r="E16" s="163"/>
      <c r="F16" s="162"/>
      <c r="G16" s="163"/>
      <c r="H16" s="162"/>
      <c r="I16" s="163"/>
      <c r="J16" s="162"/>
      <c r="K16" s="163"/>
      <c r="L16" s="162"/>
      <c r="M16" s="163"/>
      <c r="N16" s="162"/>
      <c r="O16" s="163"/>
      <c r="P16" s="162"/>
      <c r="Q16" s="163">
        <v>100</v>
      </c>
      <c r="R16" s="162">
        <v>17</v>
      </c>
      <c r="S16" s="163"/>
      <c r="T16" s="162"/>
      <c r="U16" s="163"/>
      <c r="V16" s="162"/>
      <c r="W16" s="163"/>
      <c r="X16" s="162"/>
      <c r="Y16" s="163"/>
      <c r="Z16" s="111"/>
    </row>
    <row r="17" spans="1:26" ht="20.100000000000001" customHeight="1" x14ac:dyDescent="0.25">
      <c r="A17" s="226"/>
      <c r="B17" s="75" t="s">
        <v>45</v>
      </c>
      <c r="C17" s="163"/>
      <c r="D17" s="162"/>
      <c r="E17" s="163"/>
      <c r="F17" s="162"/>
      <c r="G17" s="163"/>
      <c r="H17" s="162"/>
      <c r="I17" s="163"/>
      <c r="J17" s="162"/>
      <c r="K17" s="163"/>
      <c r="L17" s="162"/>
      <c r="M17" s="163"/>
      <c r="N17" s="162"/>
      <c r="O17" s="163"/>
      <c r="P17" s="162"/>
      <c r="Q17" s="163"/>
      <c r="R17" s="162"/>
      <c r="S17" s="163"/>
      <c r="T17" s="162"/>
      <c r="U17" s="163"/>
      <c r="V17" s="162"/>
      <c r="W17" s="163"/>
      <c r="X17" s="162"/>
      <c r="Y17" s="163"/>
      <c r="Z17" s="111"/>
    </row>
    <row r="18" spans="1:26" ht="20.100000000000001" customHeight="1" x14ac:dyDescent="0.25">
      <c r="A18" s="226"/>
      <c r="B18" s="91" t="s">
        <v>65</v>
      </c>
      <c r="C18" s="163"/>
      <c r="D18" s="162"/>
      <c r="E18" s="163"/>
      <c r="F18" s="162"/>
      <c r="G18" s="163"/>
      <c r="H18" s="162"/>
      <c r="I18" s="163"/>
      <c r="J18" s="162"/>
      <c r="K18" s="163"/>
      <c r="L18" s="162"/>
      <c r="M18" s="163"/>
      <c r="N18" s="162"/>
      <c r="O18" s="163"/>
      <c r="P18" s="162"/>
      <c r="Q18" s="163">
        <v>100</v>
      </c>
      <c r="R18" s="162">
        <v>24</v>
      </c>
      <c r="S18" s="163"/>
      <c r="T18" s="162"/>
      <c r="U18" s="163"/>
      <c r="V18" s="162"/>
      <c r="W18" s="163"/>
      <c r="X18" s="162"/>
      <c r="Y18" s="163"/>
      <c r="Z18" s="111"/>
    </row>
    <row r="19" spans="1:26" ht="20.100000000000001" customHeight="1" x14ac:dyDescent="0.25">
      <c r="A19" s="226"/>
      <c r="B19" s="91" t="s">
        <v>69</v>
      </c>
      <c r="C19" s="163"/>
      <c r="D19" s="162"/>
      <c r="E19" s="163"/>
      <c r="F19" s="162"/>
      <c r="G19" s="163"/>
      <c r="H19" s="162"/>
      <c r="I19" s="163"/>
      <c r="J19" s="162"/>
      <c r="K19" s="163"/>
      <c r="L19" s="162"/>
      <c r="M19" s="163"/>
      <c r="N19" s="162"/>
      <c r="O19" s="163"/>
      <c r="P19" s="162"/>
      <c r="Q19" s="163"/>
      <c r="R19" s="162"/>
      <c r="S19" s="163"/>
      <c r="T19" s="162"/>
      <c r="U19" s="163"/>
      <c r="V19" s="162"/>
      <c r="W19" s="163"/>
      <c r="X19" s="162"/>
      <c r="Y19" s="163"/>
      <c r="Z19" s="111"/>
    </row>
    <row r="20" spans="1:26" ht="20.100000000000001" customHeight="1" x14ac:dyDescent="0.25">
      <c r="A20" s="226"/>
      <c r="B20" s="91" t="s">
        <v>67</v>
      </c>
      <c r="C20" s="163"/>
      <c r="D20" s="162"/>
      <c r="E20" s="163"/>
      <c r="F20" s="162"/>
      <c r="G20" s="163"/>
      <c r="H20" s="162"/>
      <c r="I20" s="163"/>
      <c r="J20" s="162"/>
      <c r="K20" s="163"/>
      <c r="L20" s="162"/>
      <c r="M20" s="163"/>
      <c r="N20" s="162"/>
      <c r="O20" s="163"/>
      <c r="P20" s="162"/>
      <c r="Q20" s="163">
        <v>100</v>
      </c>
      <c r="R20" s="162">
        <v>18</v>
      </c>
      <c r="S20" s="163"/>
      <c r="T20" s="162"/>
      <c r="U20" s="163"/>
      <c r="V20" s="162"/>
      <c r="W20" s="163"/>
      <c r="X20" s="162"/>
      <c r="Y20" s="163"/>
      <c r="Z20" s="111"/>
    </row>
    <row r="21" spans="1:26" ht="20.100000000000001" customHeight="1" x14ac:dyDescent="0.25">
      <c r="A21" s="226"/>
      <c r="B21" s="91" t="s">
        <v>68</v>
      </c>
      <c r="C21" s="163"/>
      <c r="D21" s="162"/>
      <c r="E21" s="163"/>
      <c r="F21" s="162"/>
      <c r="G21" s="163"/>
      <c r="H21" s="162"/>
      <c r="I21" s="163"/>
      <c r="J21" s="189"/>
      <c r="K21" s="190"/>
      <c r="L21" s="162"/>
      <c r="M21" s="163"/>
      <c r="N21" s="162"/>
      <c r="O21" s="163"/>
      <c r="P21" s="162"/>
      <c r="Q21" s="163">
        <v>100</v>
      </c>
      <c r="R21" s="162">
        <v>23</v>
      </c>
      <c r="S21" s="163"/>
      <c r="T21" s="162"/>
      <c r="U21" s="163"/>
      <c r="V21" s="162"/>
      <c r="W21" s="163"/>
      <c r="X21" s="162"/>
      <c r="Y21" s="163"/>
      <c r="Z21" s="111"/>
    </row>
    <row r="22" spans="1:26" ht="20.100000000000001" customHeight="1" x14ac:dyDescent="0.25">
      <c r="A22" s="226"/>
      <c r="B22" s="91" t="s">
        <v>62</v>
      </c>
      <c r="C22" s="163"/>
      <c r="D22" s="162"/>
      <c r="E22" s="163"/>
      <c r="F22" s="162"/>
      <c r="G22" s="163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3"/>
      <c r="T22" s="162"/>
      <c r="U22" s="163"/>
      <c r="V22" s="162"/>
      <c r="W22" s="163"/>
      <c r="X22" s="162"/>
      <c r="Y22" s="163"/>
      <c r="Z22" s="111"/>
    </row>
    <row r="23" spans="1:26" ht="20.100000000000001" customHeight="1" x14ac:dyDescent="0.25">
      <c r="A23" s="226"/>
      <c r="B23" s="91" t="s">
        <v>84</v>
      </c>
      <c r="C23" s="163"/>
      <c r="D23" s="162"/>
      <c r="E23" s="163"/>
      <c r="F23" s="162"/>
      <c r="G23" s="163"/>
      <c r="H23" s="162"/>
      <c r="I23" s="163"/>
      <c r="J23" s="162"/>
      <c r="K23" s="163"/>
      <c r="L23" s="162"/>
      <c r="M23" s="163"/>
      <c r="N23" s="162"/>
      <c r="O23" s="163"/>
      <c r="P23" s="162"/>
      <c r="Q23" s="163"/>
      <c r="R23" s="162"/>
      <c r="S23" s="163"/>
      <c r="T23" s="162"/>
      <c r="U23" s="163"/>
      <c r="V23" s="162"/>
      <c r="W23" s="163"/>
      <c r="X23" s="162"/>
      <c r="Y23" s="163"/>
      <c r="Z23" s="111"/>
    </row>
    <row r="24" spans="1:26" ht="20.100000000000001" customHeight="1" x14ac:dyDescent="0.25">
      <c r="A24" s="226"/>
      <c r="B24" s="91" t="s">
        <v>52</v>
      </c>
      <c r="C24" s="163"/>
      <c r="D24" s="162"/>
      <c r="E24" s="163"/>
      <c r="F24" s="162"/>
      <c r="G24" s="163"/>
      <c r="H24" s="162"/>
      <c r="I24" s="163"/>
      <c r="J24" s="162"/>
      <c r="K24" s="163"/>
      <c r="L24" s="162"/>
      <c r="M24" s="163"/>
      <c r="N24" s="162"/>
      <c r="O24" s="163"/>
      <c r="P24" s="162"/>
      <c r="Q24" s="163"/>
      <c r="R24" s="162"/>
      <c r="S24" s="163"/>
      <c r="T24" s="162"/>
      <c r="U24" s="163"/>
      <c r="V24" s="162"/>
      <c r="W24" s="163"/>
      <c r="X24" s="162"/>
      <c r="Y24" s="163"/>
      <c r="Z24" s="111"/>
    </row>
    <row r="25" spans="1:26" ht="20.100000000000001" customHeight="1" x14ac:dyDescent="0.25">
      <c r="A25" s="226"/>
      <c r="B25" s="91" t="s">
        <v>53</v>
      </c>
      <c r="C25" s="163"/>
      <c r="D25" s="162"/>
      <c r="E25" s="163"/>
      <c r="F25" s="162"/>
      <c r="G25" s="163"/>
      <c r="H25" s="162"/>
      <c r="I25" s="163"/>
      <c r="J25" s="162"/>
      <c r="K25" s="163"/>
      <c r="L25" s="162"/>
      <c r="M25" s="163"/>
      <c r="N25" s="162"/>
      <c r="O25" s="163"/>
      <c r="P25" s="162"/>
      <c r="Q25" s="163"/>
      <c r="R25" s="162"/>
      <c r="S25" s="163"/>
      <c r="T25" s="162"/>
      <c r="U25" s="163"/>
      <c r="V25" s="162"/>
      <c r="W25" s="163"/>
      <c r="X25" s="162"/>
      <c r="Y25" s="163"/>
      <c r="Z25" s="111"/>
    </row>
    <row r="26" spans="1:26" ht="20.100000000000001" customHeight="1" x14ac:dyDescent="0.25">
      <c r="A26" s="226"/>
      <c r="B26" s="92" t="s">
        <v>66</v>
      </c>
      <c r="C26" s="163"/>
      <c r="D26" s="162"/>
      <c r="E26" s="163"/>
      <c r="F26" s="162"/>
      <c r="G26" s="163"/>
      <c r="H26" s="162"/>
      <c r="I26" s="163"/>
      <c r="J26" s="162"/>
      <c r="K26" s="163"/>
      <c r="L26" s="162"/>
      <c r="M26" s="163"/>
      <c r="N26" s="162"/>
      <c r="O26" s="163"/>
      <c r="P26" s="162"/>
      <c r="Q26" s="163"/>
      <c r="R26" s="162"/>
      <c r="S26" s="163"/>
      <c r="T26" s="162"/>
      <c r="U26" s="163"/>
      <c r="V26" s="162"/>
      <c r="W26" s="163"/>
      <c r="X26" s="162"/>
      <c r="Y26" s="163"/>
      <c r="Z26" s="111"/>
    </row>
    <row r="27" spans="1:26" ht="20.100000000000001" customHeight="1" x14ac:dyDescent="0.25">
      <c r="A27" s="226"/>
      <c r="B27" s="179" t="s">
        <v>85</v>
      </c>
      <c r="C27" s="163"/>
      <c r="D27" s="162"/>
      <c r="E27" s="163"/>
      <c r="F27" s="162"/>
      <c r="G27" s="163"/>
      <c r="H27" s="162"/>
      <c r="I27" s="163"/>
      <c r="J27" s="162"/>
      <c r="K27" s="163"/>
      <c r="L27" s="162"/>
      <c r="M27" s="163"/>
      <c r="N27" s="162"/>
      <c r="O27" s="163"/>
      <c r="P27" s="162"/>
      <c r="Q27" s="163"/>
      <c r="R27" s="162"/>
      <c r="S27" s="163">
        <v>100</v>
      </c>
      <c r="T27" s="162">
        <v>16</v>
      </c>
      <c r="U27" s="163"/>
      <c r="V27" s="162"/>
      <c r="W27" s="163"/>
      <c r="X27" s="162"/>
      <c r="Y27" s="163"/>
      <c r="Z27" s="111"/>
    </row>
    <row r="28" spans="1:26" ht="20.100000000000001" customHeight="1" x14ac:dyDescent="0.25">
      <c r="A28" s="226"/>
      <c r="B28" s="176" t="s">
        <v>86</v>
      </c>
      <c r="C28" s="163"/>
      <c r="D28" s="162"/>
      <c r="E28" s="163"/>
      <c r="F28" s="162"/>
      <c r="G28" s="163"/>
      <c r="H28" s="162"/>
      <c r="I28" s="163"/>
      <c r="J28" s="162"/>
      <c r="K28" s="163"/>
      <c r="L28" s="162"/>
      <c r="M28" s="163"/>
      <c r="N28" s="162"/>
      <c r="O28" s="163"/>
      <c r="P28" s="162"/>
      <c r="Q28" s="163"/>
      <c r="R28" s="162"/>
      <c r="S28" s="163">
        <v>100</v>
      </c>
      <c r="T28" s="162">
        <v>29</v>
      </c>
      <c r="U28" s="163"/>
      <c r="V28" s="162"/>
      <c r="W28" s="163"/>
      <c r="X28" s="162"/>
      <c r="Y28" s="163"/>
      <c r="Z28" s="111"/>
    </row>
    <row r="29" spans="1:26" ht="20.100000000000001" customHeight="1" x14ac:dyDescent="0.25">
      <c r="A29" s="226"/>
      <c r="B29" s="176" t="s">
        <v>87</v>
      </c>
      <c r="C29" s="163"/>
      <c r="D29" s="162"/>
      <c r="E29" s="163"/>
      <c r="F29" s="162"/>
      <c r="G29" s="163"/>
      <c r="H29" s="162"/>
      <c r="I29" s="163"/>
      <c r="J29" s="162"/>
      <c r="K29" s="163"/>
      <c r="L29" s="162"/>
      <c r="M29" s="163"/>
      <c r="N29" s="162"/>
      <c r="O29" s="163"/>
      <c r="P29" s="162"/>
      <c r="Q29" s="163">
        <v>100</v>
      </c>
      <c r="R29" s="162">
        <v>18</v>
      </c>
      <c r="S29" s="163"/>
      <c r="T29" s="162"/>
      <c r="U29" s="163"/>
      <c r="V29" s="162"/>
      <c r="W29" s="163"/>
      <c r="X29" s="162"/>
      <c r="Y29" s="163"/>
      <c r="Z29" s="111"/>
    </row>
    <row r="30" spans="1:26" ht="20.100000000000001" customHeight="1" x14ac:dyDescent="0.25">
      <c r="A30" s="226"/>
      <c r="B30" s="176" t="s">
        <v>88</v>
      </c>
      <c r="C30" s="163"/>
      <c r="D30" s="162"/>
      <c r="E30" s="163"/>
      <c r="F30" s="162"/>
      <c r="G30" s="163"/>
      <c r="H30" s="162"/>
      <c r="I30" s="163"/>
      <c r="J30" s="162"/>
      <c r="K30" s="163"/>
      <c r="L30" s="162"/>
      <c r="M30" s="163"/>
      <c r="N30" s="162"/>
      <c r="O30" s="163"/>
      <c r="P30" s="162"/>
      <c r="Q30" s="163"/>
      <c r="R30" s="162"/>
      <c r="S30" s="163"/>
      <c r="T30" s="162"/>
      <c r="U30" s="163">
        <v>100</v>
      </c>
      <c r="V30" s="162">
        <v>6</v>
      </c>
      <c r="W30" s="163"/>
      <c r="X30" s="162"/>
      <c r="Y30" s="163"/>
      <c r="Z30" s="111"/>
    </row>
    <row r="31" spans="1:26" ht="20.100000000000001" customHeight="1" x14ac:dyDescent="0.25">
      <c r="A31" s="226"/>
      <c r="B31" s="176"/>
      <c r="C31" s="163"/>
      <c r="D31" s="162"/>
      <c r="E31" s="163"/>
      <c r="F31" s="162"/>
      <c r="G31" s="163"/>
      <c r="H31" s="162"/>
      <c r="I31" s="163"/>
      <c r="J31" s="162"/>
      <c r="K31" s="163"/>
      <c r="L31" s="162"/>
      <c r="M31" s="163"/>
      <c r="N31" s="162"/>
      <c r="O31" s="163"/>
      <c r="P31" s="162"/>
      <c r="Q31" s="163"/>
      <c r="R31" s="162"/>
      <c r="S31" s="163"/>
      <c r="T31" s="162"/>
      <c r="U31" s="163"/>
      <c r="V31" s="162"/>
      <c r="W31" s="163"/>
      <c r="X31" s="162"/>
      <c r="Y31" s="163"/>
      <c r="Z31" s="111"/>
    </row>
    <row r="32" spans="1:26" ht="20.100000000000001" customHeight="1" x14ac:dyDescent="0.25">
      <c r="A32" s="226"/>
      <c r="B32" s="155"/>
      <c r="C32" s="163"/>
      <c r="D32" s="162"/>
      <c r="E32" s="163"/>
      <c r="F32" s="162"/>
      <c r="G32" s="163"/>
      <c r="H32" s="162"/>
      <c r="I32" s="163"/>
      <c r="J32" s="162"/>
      <c r="K32" s="163"/>
      <c r="L32" s="162"/>
      <c r="M32" s="163"/>
      <c r="N32" s="162"/>
      <c r="O32" s="163"/>
      <c r="P32" s="162"/>
      <c r="Q32" s="163"/>
      <c r="R32" s="162"/>
      <c r="S32" s="163"/>
      <c r="T32" s="162"/>
      <c r="U32" s="163"/>
      <c r="V32" s="162"/>
      <c r="W32" s="163"/>
      <c r="X32" s="162"/>
      <c r="Y32" s="163"/>
      <c r="Z32" s="124"/>
    </row>
    <row r="33" spans="1:26" s="77" customFormat="1" ht="30" customHeight="1" thickBot="1" x14ac:dyDescent="0.3">
      <c r="A33" s="231" t="s">
        <v>29</v>
      </c>
      <c r="B33" s="232"/>
      <c r="C33" s="233">
        <f>SUM(C4:C32)</f>
        <v>0</v>
      </c>
      <c r="D33" s="233"/>
      <c r="E33" s="233">
        <f>SUM(E4:E32)</f>
        <v>0</v>
      </c>
      <c r="F33" s="233"/>
      <c r="G33" s="233">
        <f>SUM(G4:G32)</f>
        <v>0</v>
      </c>
      <c r="H33" s="233"/>
      <c r="I33" s="233">
        <f>SUM(I4:I32)</f>
        <v>0</v>
      </c>
      <c r="J33" s="233"/>
      <c r="K33" s="233">
        <f>SUM(K4:K32)</f>
        <v>0</v>
      </c>
      <c r="L33" s="233"/>
      <c r="M33" s="233">
        <f>SUM(M4:M32)</f>
        <v>0</v>
      </c>
      <c r="N33" s="233"/>
      <c r="O33" s="233">
        <f>SUM(O4:O32)</f>
        <v>0</v>
      </c>
      <c r="P33" s="233"/>
      <c r="Q33" s="233">
        <f>SUM(Q4:Q32)</f>
        <v>1200</v>
      </c>
      <c r="R33" s="233"/>
      <c r="S33" s="233">
        <f>SUM(S4:S32)</f>
        <v>600</v>
      </c>
      <c r="T33" s="233"/>
      <c r="U33" s="233">
        <f>SUM(U4:U32)</f>
        <v>300</v>
      </c>
      <c r="V33" s="233"/>
      <c r="W33" s="233">
        <f>SUM(W4:W32)</f>
        <v>0</v>
      </c>
      <c r="X33" s="233"/>
      <c r="Y33" s="233">
        <f>SUM(Y4:Y32)</f>
        <v>150</v>
      </c>
      <c r="Z33" s="234"/>
    </row>
    <row r="34" spans="1:26" ht="20.100000000000001" customHeight="1" thickTop="1" x14ac:dyDescent="0.25">
      <c r="C34" s="72"/>
      <c r="D34" s="72"/>
    </row>
    <row r="35" spans="1:26" ht="20.100000000000001" customHeight="1" x14ac:dyDescent="0.25">
      <c r="C35" s="72"/>
      <c r="D35" s="72"/>
    </row>
    <row r="36" spans="1:26" ht="20.100000000000001" customHeight="1" x14ac:dyDescent="0.25">
      <c r="C36" s="72"/>
      <c r="D36" s="72"/>
    </row>
    <row r="37" spans="1:26" ht="20.100000000000001" customHeight="1" x14ac:dyDescent="0.25">
      <c r="C37" s="72"/>
      <c r="D37" s="72"/>
    </row>
    <row r="38" spans="1:26" ht="20.100000000000001" customHeight="1" x14ac:dyDescent="0.25">
      <c r="C38" s="72"/>
      <c r="D38" s="72"/>
    </row>
    <row r="39" spans="1:26" ht="20.100000000000001" customHeight="1" x14ac:dyDescent="0.25">
      <c r="C39" s="72"/>
      <c r="D39" s="72"/>
    </row>
    <row r="40" spans="1:26" ht="20.100000000000001" customHeight="1" x14ac:dyDescent="0.25">
      <c r="C40" s="72"/>
      <c r="D40" s="72"/>
    </row>
    <row r="41" spans="1:26" ht="20.100000000000001" customHeight="1" x14ac:dyDescent="0.25">
      <c r="C41" s="72"/>
      <c r="D41" s="72"/>
    </row>
    <row r="42" spans="1:26" ht="20.100000000000001" customHeight="1" x14ac:dyDescent="0.25">
      <c r="C42" s="72"/>
      <c r="D42" s="72"/>
    </row>
    <row r="43" spans="1:26" ht="20.100000000000001" customHeight="1" x14ac:dyDescent="0.25">
      <c r="C43" s="72"/>
      <c r="D43" s="72"/>
    </row>
    <row r="44" spans="1:26" ht="20.100000000000001" customHeight="1" x14ac:dyDescent="0.25">
      <c r="C44" s="72"/>
      <c r="D44" s="72"/>
    </row>
    <row r="45" spans="1:26" ht="20.100000000000001" customHeight="1" x14ac:dyDescent="0.25">
      <c r="C45" s="72"/>
      <c r="D45" s="72"/>
    </row>
    <row r="46" spans="1:26" ht="20.100000000000001" customHeight="1" x14ac:dyDescent="0.25">
      <c r="C46" s="72"/>
      <c r="D46" s="72"/>
    </row>
    <row r="47" spans="1:26" ht="20.100000000000001" customHeight="1" x14ac:dyDescent="0.25">
      <c r="C47" s="72"/>
      <c r="D47" s="72"/>
    </row>
    <row r="48" spans="1:26" ht="20.100000000000001" customHeight="1" x14ac:dyDescent="0.25">
      <c r="C48" s="72"/>
      <c r="D48" s="72"/>
    </row>
    <row r="49" spans="3:4" ht="20.100000000000001" customHeight="1" x14ac:dyDescent="0.25">
      <c r="C49" s="72"/>
      <c r="D49" s="72"/>
    </row>
    <row r="50" spans="3:4" ht="20.100000000000001" customHeight="1" x14ac:dyDescent="0.25">
      <c r="C50" s="72"/>
      <c r="D50" s="72"/>
    </row>
    <row r="51" spans="3:4" ht="20.100000000000001" customHeight="1" x14ac:dyDescent="0.25">
      <c r="C51" s="72"/>
      <c r="D51" s="72"/>
    </row>
    <row r="52" spans="3:4" ht="20.100000000000001" customHeight="1" x14ac:dyDescent="0.25">
      <c r="C52" s="72"/>
      <c r="D52" s="72"/>
    </row>
    <row r="53" spans="3:4" ht="20.100000000000001" customHeight="1" x14ac:dyDescent="0.25">
      <c r="C53" s="72"/>
      <c r="D53" s="72"/>
    </row>
    <row r="54" spans="3:4" ht="20.100000000000001" customHeight="1" x14ac:dyDescent="0.25">
      <c r="C54" s="72"/>
      <c r="D54" s="72"/>
    </row>
    <row r="55" spans="3:4" ht="20.100000000000001" customHeight="1" x14ac:dyDescent="0.25">
      <c r="C55" s="72"/>
      <c r="D55" s="72"/>
    </row>
    <row r="56" spans="3:4" ht="20.100000000000001" customHeight="1" x14ac:dyDescent="0.25">
      <c r="C56" s="72"/>
      <c r="D56" s="72"/>
    </row>
    <row r="57" spans="3:4" ht="20.100000000000001" customHeight="1" x14ac:dyDescent="0.25">
      <c r="C57" s="72"/>
      <c r="D57" s="72"/>
    </row>
    <row r="58" spans="3:4" ht="20.100000000000001" customHeight="1" x14ac:dyDescent="0.25">
      <c r="C58" s="72"/>
      <c r="D58" s="72"/>
    </row>
    <row r="59" spans="3:4" ht="15" customHeight="1" x14ac:dyDescent="0.25">
      <c r="C59" s="72"/>
      <c r="D59" s="72"/>
    </row>
  </sheetData>
  <mergeCells count="31">
    <mergeCell ref="A1:D1"/>
    <mergeCell ref="G1:N1"/>
    <mergeCell ref="Q1:R1"/>
    <mergeCell ref="S1:U1"/>
    <mergeCell ref="A2:A32"/>
    <mergeCell ref="B2:B3"/>
    <mergeCell ref="C2:D2"/>
    <mergeCell ref="E2:F2"/>
    <mergeCell ref="G2:H2"/>
    <mergeCell ref="I2:J2"/>
    <mergeCell ref="W2:X2"/>
    <mergeCell ref="Y2:Z2"/>
    <mergeCell ref="A33:B33"/>
    <mergeCell ref="C33:D33"/>
    <mergeCell ref="E33:F33"/>
    <mergeCell ref="G33:H33"/>
    <mergeCell ref="I33:J33"/>
    <mergeCell ref="K33:L33"/>
    <mergeCell ref="M33:N33"/>
    <mergeCell ref="O33:P33"/>
    <mergeCell ref="K2:L2"/>
    <mergeCell ref="M2:N2"/>
    <mergeCell ref="O2:P2"/>
    <mergeCell ref="Q2:R2"/>
    <mergeCell ref="S2:T2"/>
    <mergeCell ref="U2:V2"/>
    <mergeCell ref="Q33:R33"/>
    <mergeCell ref="S33:T33"/>
    <mergeCell ref="U33:V33"/>
    <mergeCell ref="W33:X33"/>
    <mergeCell ref="Y33:Z33"/>
  </mergeCells>
  <conditionalFormatting sqref="A1:D1">
    <cfRule type="cellIs" dxfId="11" priority="1" stopIfTrue="1" operator="equal">
      <formula>0</formula>
    </cfRule>
  </conditionalFormatting>
  <pageMargins left="0.74803149606299213" right="0.59055118110236227" top="1.1417322834645669" bottom="0.82677165354330717" header="0.74803149606299213" footer="0.47244094488188981"/>
  <pageSetup paperSize="9" scale="56" orientation="landscape" r:id="rId1"/>
  <headerFooter alignWithMargins="0">
    <oddHeader>&amp;L&amp;F&amp;RRugby Verband Bayern</oddHeader>
    <oddFooter>&amp;L&amp;A&amp;CSeite &amp;P von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tabSelected="1" view="pageBreakPreview" zoomScale="70" zoomScaleNormal="100" zoomScaleSheetLayoutView="70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1.44140625" style="4" customWidth="1"/>
    <col min="28" max="28" width="13.33203125" style="4" customWidth="1"/>
    <col min="29" max="29" width="9.109375" style="4" customWidth="1"/>
    <col min="30" max="30" width="12.109375" style="4" customWidth="1"/>
    <col min="31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46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74" t="s">
        <v>37</v>
      </c>
      <c r="C4" s="65"/>
      <c r="D4" s="66"/>
      <c r="E4" s="65"/>
      <c r="F4" s="66"/>
      <c r="G4" s="136"/>
      <c r="H4" s="137"/>
      <c r="I4" s="136"/>
      <c r="J4" s="137"/>
      <c r="K4" s="65"/>
      <c r="L4" s="66"/>
      <c r="M4" s="65"/>
      <c r="N4" s="66"/>
      <c r="O4" s="65"/>
      <c r="P4" s="66"/>
      <c r="Q4" s="65">
        <v>85</v>
      </c>
      <c r="R4" s="66">
        <v>25</v>
      </c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91" t="s">
        <v>73</v>
      </c>
      <c r="C5" s="69"/>
      <c r="D5" s="67"/>
      <c r="E5" s="69"/>
      <c r="F5" s="67"/>
      <c r="G5" s="139"/>
      <c r="H5" s="138"/>
      <c r="I5" s="139"/>
      <c r="J5" s="138"/>
      <c r="K5" s="69"/>
      <c r="L5" s="67"/>
      <c r="M5" s="69"/>
      <c r="N5" s="67"/>
      <c r="O5" s="69"/>
      <c r="P5" s="67"/>
      <c r="Q5" s="69"/>
      <c r="R5" s="67"/>
      <c r="S5" s="69">
        <v>220</v>
      </c>
      <c r="T5" s="67">
        <v>1</v>
      </c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91" t="s">
        <v>54</v>
      </c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67"/>
      <c r="Q6" s="69">
        <v>177.5</v>
      </c>
      <c r="R6" s="67">
        <v>15</v>
      </c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75" t="s">
        <v>38</v>
      </c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163"/>
      <c r="V7" s="162"/>
      <c r="W7" s="69"/>
      <c r="X7" s="67"/>
      <c r="Y7" s="69"/>
      <c r="Z7" s="70"/>
    </row>
    <row r="8" spans="1:26" ht="20.100000000000001" customHeight="1" x14ac:dyDescent="0.25">
      <c r="A8" s="226"/>
      <c r="B8" s="75" t="s">
        <v>40</v>
      </c>
      <c r="C8" s="163"/>
      <c r="D8" s="162"/>
      <c r="E8" s="163"/>
      <c r="F8" s="162"/>
      <c r="G8" s="163"/>
      <c r="H8" s="162"/>
      <c r="I8" s="163"/>
      <c r="J8" s="162"/>
      <c r="K8" s="163"/>
      <c r="L8" s="162"/>
      <c r="M8" s="163"/>
      <c r="N8" s="162"/>
      <c r="O8" s="163"/>
      <c r="P8" s="162"/>
      <c r="Q8" s="163">
        <v>192.5</v>
      </c>
      <c r="R8" s="162">
        <v>23</v>
      </c>
      <c r="S8" s="163"/>
      <c r="T8" s="162"/>
      <c r="U8" s="163"/>
      <c r="V8" s="162"/>
      <c r="W8" s="163"/>
      <c r="X8" s="162"/>
      <c r="Y8" s="163"/>
      <c r="Z8" s="111"/>
    </row>
    <row r="9" spans="1:26" ht="20.100000000000001" customHeight="1" x14ac:dyDescent="0.25">
      <c r="A9" s="226"/>
      <c r="B9" s="75" t="s">
        <v>41</v>
      </c>
      <c r="C9" s="163"/>
      <c r="D9" s="162"/>
      <c r="E9" s="163"/>
      <c r="F9" s="162"/>
      <c r="G9" s="163"/>
      <c r="H9" s="162"/>
      <c r="I9" s="163"/>
      <c r="J9" s="162"/>
      <c r="K9" s="163"/>
      <c r="L9" s="162"/>
      <c r="M9" s="163"/>
      <c r="N9" s="162"/>
      <c r="O9" s="163"/>
      <c r="P9" s="162"/>
      <c r="Q9" s="163"/>
      <c r="R9" s="162"/>
      <c r="S9" s="163">
        <v>227.5</v>
      </c>
      <c r="T9" s="162">
        <v>28</v>
      </c>
      <c r="U9" s="163"/>
      <c r="V9" s="162"/>
      <c r="W9" s="163"/>
      <c r="X9" s="162"/>
      <c r="Y9" s="163"/>
      <c r="Z9" s="111"/>
    </row>
    <row r="10" spans="1:26" ht="20.100000000000001" customHeight="1" x14ac:dyDescent="0.25">
      <c r="A10" s="226"/>
      <c r="B10" s="91" t="s">
        <v>58</v>
      </c>
      <c r="C10" s="163">
        <v>247.5</v>
      </c>
      <c r="D10" s="162">
        <v>5</v>
      </c>
      <c r="E10" s="163"/>
      <c r="F10" s="162"/>
      <c r="G10" s="163"/>
      <c r="H10" s="162"/>
      <c r="I10" s="163"/>
      <c r="J10" s="162"/>
      <c r="K10" s="163"/>
      <c r="L10" s="162"/>
      <c r="M10" s="163"/>
      <c r="N10" s="162"/>
      <c r="O10" s="163"/>
      <c r="P10" s="162"/>
      <c r="Q10" s="163"/>
      <c r="R10" s="162"/>
      <c r="S10" s="163"/>
      <c r="T10" s="162"/>
      <c r="U10" s="163">
        <v>107.5</v>
      </c>
      <c r="V10" s="162">
        <v>11</v>
      </c>
      <c r="W10" s="163"/>
      <c r="X10" s="162"/>
      <c r="Y10" s="163"/>
      <c r="Z10" s="111"/>
    </row>
    <row r="11" spans="1:26" ht="20.100000000000001" customHeight="1" x14ac:dyDescent="0.25">
      <c r="A11" s="226"/>
      <c r="B11" s="75" t="s">
        <v>43</v>
      </c>
      <c r="C11" s="163"/>
      <c r="D11" s="162"/>
      <c r="E11" s="163"/>
      <c r="F11" s="162"/>
      <c r="G11" s="163"/>
      <c r="H11" s="162"/>
      <c r="I11" s="163"/>
      <c r="J11" s="162"/>
      <c r="K11" s="163"/>
      <c r="L11" s="162"/>
      <c r="M11" s="163"/>
      <c r="N11" s="162"/>
      <c r="O11" s="163"/>
      <c r="P11" s="162"/>
      <c r="Q11" s="163"/>
      <c r="R11" s="162"/>
      <c r="S11" s="163">
        <v>10</v>
      </c>
      <c r="T11" s="162">
        <v>27</v>
      </c>
      <c r="U11" s="163"/>
      <c r="V11" s="162"/>
      <c r="W11" s="163"/>
      <c r="X11" s="162"/>
      <c r="Y11" s="163"/>
      <c r="Z11" s="111"/>
    </row>
    <row r="12" spans="1:26" ht="20.100000000000001" customHeight="1" x14ac:dyDescent="0.25">
      <c r="A12" s="226"/>
      <c r="B12" s="91" t="s">
        <v>63</v>
      </c>
      <c r="C12" s="163"/>
      <c r="D12" s="162"/>
      <c r="E12" s="163"/>
      <c r="F12" s="162"/>
      <c r="G12" s="163"/>
      <c r="H12" s="162"/>
      <c r="I12" s="163"/>
      <c r="J12" s="162"/>
      <c r="K12" s="163"/>
      <c r="L12" s="162"/>
      <c r="M12" s="163"/>
      <c r="N12" s="162"/>
      <c r="O12" s="163"/>
      <c r="P12" s="162"/>
      <c r="Q12" s="163">
        <v>317.5</v>
      </c>
      <c r="R12" s="162">
        <v>30</v>
      </c>
      <c r="S12" s="163"/>
      <c r="T12" s="162"/>
      <c r="U12" s="163"/>
      <c r="V12" s="162"/>
      <c r="W12" s="163"/>
      <c r="X12" s="162"/>
      <c r="Y12" s="163"/>
      <c r="Z12" s="111"/>
    </row>
    <row r="13" spans="1:26" ht="20.100000000000001" customHeight="1" x14ac:dyDescent="0.25">
      <c r="A13" s="226"/>
      <c r="B13" s="75" t="s">
        <v>39</v>
      </c>
      <c r="C13" s="163"/>
      <c r="D13" s="162"/>
      <c r="E13" s="163"/>
      <c r="F13" s="162"/>
      <c r="G13" s="163"/>
      <c r="H13" s="162"/>
      <c r="I13" s="163"/>
      <c r="J13" s="162"/>
      <c r="K13" s="163"/>
      <c r="L13" s="162"/>
      <c r="M13" s="163"/>
      <c r="N13" s="162"/>
      <c r="O13" s="163"/>
      <c r="P13" s="162"/>
      <c r="Q13" s="163"/>
      <c r="R13" s="162"/>
      <c r="S13" s="163"/>
      <c r="T13" s="162"/>
      <c r="U13" s="163"/>
      <c r="V13" s="162"/>
      <c r="W13" s="163"/>
      <c r="X13" s="162"/>
      <c r="Y13" s="163"/>
      <c r="Z13" s="111"/>
    </row>
    <row r="14" spans="1:26" ht="20.100000000000001" customHeight="1" x14ac:dyDescent="0.25">
      <c r="A14" s="226"/>
      <c r="B14" s="75" t="s">
        <v>44</v>
      </c>
      <c r="C14" s="163"/>
      <c r="D14" s="162"/>
      <c r="E14" s="163"/>
      <c r="F14" s="162"/>
      <c r="G14" s="163"/>
      <c r="H14" s="162"/>
      <c r="I14" s="163"/>
      <c r="J14" s="162"/>
      <c r="K14" s="163"/>
      <c r="L14" s="162"/>
      <c r="M14" s="163"/>
      <c r="N14" s="162"/>
      <c r="O14" s="163"/>
      <c r="P14" s="162"/>
      <c r="Q14" s="163"/>
      <c r="R14" s="162"/>
      <c r="S14" s="163"/>
      <c r="T14" s="162"/>
      <c r="U14" s="163">
        <v>55</v>
      </c>
      <c r="V14" s="162">
        <v>3</v>
      </c>
      <c r="W14" s="163"/>
      <c r="X14" s="162"/>
      <c r="Y14" s="163"/>
      <c r="Z14" s="111"/>
    </row>
    <row r="15" spans="1:26" ht="20.100000000000001" customHeight="1" x14ac:dyDescent="0.25">
      <c r="A15" s="226"/>
      <c r="B15" s="75" t="s">
        <v>42</v>
      </c>
      <c r="C15" s="69"/>
      <c r="D15" s="67"/>
      <c r="E15" s="69"/>
      <c r="F15" s="67"/>
      <c r="G15" s="69"/>
      <c r="H15" s="67"/>
      <c r="I15" s="69"/>
      <c r="J15" s="67"/>
      <c r="K15" s="69"/>
      <c r="L15" s="67"/>
      <c r="M15" s="69"/>
      <c r="N15" s="67"/>
      <c r="O15" s="69"/>
      <c r="P15" s="67"/>
      <c r="Q15" s="69">
        <v>45</v>
      </c>
      <c r="R15" s="67">
        <v>17</v>
      </c>
      <c r="S15" s="69"/>
      <c r="T15" s="67"/>
      <c r="U15" s="163"/>
      <c r="V15" s="162"/>
      <c r="W15" s="69"/>
      <c r="X15" s="67"/>
      <c r="Y15" s="69"/>
      <c r="Z15" s="70"/>
    </row>
    <row r="16" spans="1:26" ht="20.100000000000001" customHeight="1" x14ac:dyDescent="0.25">
      <c r="A16" s="226"/>
      <c r="B16" s="91" t="s">
        <v>50</v>
      </c>
      <c r="C16" s="69"/>
      <c r="D16" s="67"/>
      <c r="E16" s="69"/>
      <c r="F16" s="67"/>
      <c r="G16" s="69"/>
      <c r="H16" s="67"/>
      <c r="I16" s="69"/>
      <c r="J16" s="67"/>
      <c r="K16" s="69"/>
      <c r="L16" s="67"/>
      <c r="M16" s="69"/>
      <c r="N16" s="67"/>
      <c r="O16" s="69"/>
      <c r="P16" s="67"/>
      <c r="Q16" s="69">
        <v>65</v>
      </c>
      <c r="R16" s="67">
        <v>17</v>
      </c>
      <c r="S16" s="69"/>
      <c r="T16" s="67"/>
      <c r="U16" s="163"/>
      <c r="V16" s="162"/>
      <c r="W16" s="69"/>
      <c r="X16" s="67"/>
      <c r="Y16" s="69"/>
      <c r="Z16" s="70"/>
    </row>
    <row r="17" spans="1:26" ht="20.100000000000001" customHeight="1" x14ac:dyDescent="0.25">
      <c r="A17" s="226"/>
      <c r="B17" s="75" t="s">
        <v>45</v>
      </c>
      <c r="C17" s="69"/>
      <c r="D17" s="67"/>
      <c r="E17" s="69"/>
      <c r="F17" s="67"/>
      <c r="G17" s="69"/>
      <c r="H17" s="67"/>
      <c r="I17" s="69"/>
      <c r="J17" s="67"/>
      <c r="K17" s="69"/>
      <c r="L17" s="67"/>
      <c r="M17" s="69"/>
      <c r="N17" s="67"/>
      <c r="O17" s="69"/>
      <c r="P17" s="67"/>
      <c r="Q17" s="69"/>
      <c r="R17" s="67"/>
      <c r="S17" s="69"/>
      <c r="T17" s="67"/>
      <c r="U17" s="163"/>
      <c r="V17" s="162"/>
      <c r="W17" s="69"/>
      <c r="X17" s="67"/>
      <c r="Y17" s="69"/>
      <c r="Z17" s="70"/>
    </row>
    <row r="18" spans="1:26" ht="20.100000000000001" customHeight="1" x14ac:dyDescent="0.25">
      <c r="A18" s="226"/>
      <c r="B18" s="91" t="s">
        <v>65</v>
      </c>
      <c r="C18" s="69"/>
      <c r="D18" s="67"/>
      <c r="E18" s="69"/>
      <c r="F18" s="67"/>
      <c r="G18" s="69"/>
      <c r="H18" s="67"/>
      <c r="I18" s="69"/>
      <c r="J18" s="67"/>
      <c r="K18" s="69"/>
      <c r="L18" s="67"/>
      <c r="M18" s="69"/>
      <c r="N18" s="67"/>
      <c r="O18" s="69"/>
      <c r="P18" s="67"/>
      <c r="Q18" s="69">
        <v>50</v>
      </c>
      <c r="R18" s="67">
        <v>29</v>
      </c>
      <c r="S18" s="69"/>
      <c r="T18" s="67"/>
      <c r="U18" s="163"/>
      <c r="V18" s="162"/>
      <c r="W18" s="69"/>
      <c r="X18" s="67"/>
      <c r="Y18" s="69"/>
      <c r="Z18" s="70"/>
    </row>
    <row r="19" spans="1:26" ht="20.100000000000001" customHeight="1" x14ac:dyDescent="0.25">
      <c r="A19" s="226"/>
      <c r="B19" s="91" t="s">
        <v>69</v>
      </c>
      <c r="C19" s="69"/>
      <c r="D19" s="67"/>
      <c r="E19" s="69"/>
      <c r="F19" s="67"/>
      <c r="G19" s="69"/>
      <c r="H19" s="67"/>
      <c r="I19" s="69"/>
      <c r="J19" s="67"/>
      <c r="K19" s="69"/>
      <c r="L19" s="67"/>
      <c r="M19" s="69"/>
      <c r="N19" s="67"/>
      <c r="O19" s="69"/>
      <c r="P19" s="67"/>
      <c r="Q19" s="69"/>
      <c r="R19" s="67"/>
      <c r="S19" s="69"/>
      <c r="T19" s="67"/>
      <c r="U19" s="163"/>
      <c r="V19" s="162"/>
      <c r="W19" s="69"/>
      <c r="X19" s="67"/>
      <c r="Y19" s="69"/>
      <c r="Z19" s="70"/>
    </row>
    <row r="20" spans="1:26" ht="20.100000000000001" customHeight="1" x14ac:dyDescent="0.25">
      <c r="A20" s="226"/>
      <c r="B20" s="91" t="s">
        <v>67</v>
      </c>
      <c r="C20" s="69"/>
      <c r="D20" s="67"/>
      <c r="E20" s="69"/>
      <c r="F20" s="67"/>
      <c r="G20" s="69"/>
      <c r="H20" s="67"/>
      <c r="I20" s="69"/>
      <c r="J20" s="67"/>
      <c r="K20" s="69"/>
      <c r="L20" s="67"/>
      <c r="M20" s="69"/>
      <c r="N20" s="67"/>
      <c r="O20" s="69"/>
      <c r="P20" s="67"/>
      <c r="Q20" s="69">
        <v>135</v>
      </c>
      <c r="R20" s="67">
        <v>18</v>
      </c>
      <c r="S20" s="69"/>
      <c r="T20" s="67"/>
      <c r="U20" s="163"/>
      <c r="V20" s="162"/>
      <c r="W20" s="69"/>
      <c r="X20" s="67"/>
      <c r="Y20" s="69"/>
      <c r="Z20" s="70"/>
    </row>
    <row r="21" spans="1:26" ht="20.100000000000001" customHeight="1" x14ac:dyDescent="0.25">
      <c r="A21" s="226"/>
      <c r="B21" s="91" t="s">
        <v>68</v>
      </c>
      <c r="C21" s="69">
        <v>265</v>
      </c>
      <c r="D21" s="67">
        <v>19</v>
      </c>
      <c r="E21" s="69"/>
      <c r="F21" s="67"/>
      <c r="G21" s="69"/>
      <c r="H21" s="67"/>
      <c r="I21" s="69"/>
      <c r="J21" s="189"/>
      <c r="K21" s="190"/>
      <c r="L21" s="67"/>
      <c r="M21" s="69"/>
      <c r="N21" s="67"/>
      <c r="O21" s="69"/>
      <c r="P21" s="67"/>
      <c r="Q21" s="69">
        <v>112.5</v>
      </c>
      <c r="R21" s="67">
        <v>23</v>
      </c>
      <c r="S21" s="69"/>
      <c r="T21" s="67"/>
      <c r="U21" s="163"/>
      <c r="V21" s="162"/>
      <c r="W21" s="69"/>
      <c r="X21" s="67"/>
      <c r="Y21" s="69"/>
      <c r="Z21" s="70"/>
    </row>
    <row r="22" spans="1:26" ht="20.100000000000001" customHeight="1" x14ac:dyDescent="0.25">
      <c r="A22" s="226"/>
      <c r="B22" s="91" t="s">
        <v>62</v>
      </c>
      <c r="C22" s="69"/>
      <c r="D22" s="67"/>
      <c r="E22" s="69"/>
      <c r="F22" s="67"/>
      <c r="G22" s="69"/>
      <c r="H22" s="67"/>
      <c r="I22" s="69"/>
      <c r="J22" s="67"/>
      <c r="K22" s="69"/>
      <c r="L22" s="67"/>
      <c r="M22" s="69"/>
      <c r="N22" s="67"/>
      <c r="O22" s="69"/>
      <c r="P22" s="67"/>
      <c r="Q22" s="69"/>
      <c r="R22" s="67"/>
      <c r="S22" s="69">
        <v>85</v>
      </c>
      <c r="T22" s="67">
        <v>14</v>
      </c>
      <c r="U22" s="163"/>
      <c r="V22" s="162"/>
      <c r="W22" s="69"/>
      <c r="X22" s="67"/>
      <c r="Y22" s="163"/>
      <c r="Z22" s="111"/>
    </row>
    <row r="23" spans="1:26" ht="20.100000000000001" customHeight="1" x14ac:dyDescent="0.25">
      <c r="A23" s="226"/>
      <c r="B23" s="91" t="s">
        <v>84</v>
      </c>
      <c r="C23" s="163"/>
      <c r="D23" s="162"/>
      <c r="E23" s="163"/>
      <c r="F23" s="162"/>
      <c r="G23" s="163"/>
      <c r="H23" s="162"/>
      <c r="I23" s="163"/>
      <c r="J23" s="162"/>
      <c r="K23" s="163"/>
      <c r="L23" s="162"/>
      <c r="M23" s="163"/>
      <c r="N23" s="162"/>
      <c r="O23" s="163"/>
      <c r="P23" s="162"/>
      <c r="Q23" s="163"/>
      <c r="R23" s="162"/>
      <c r="S23" s="163"/>
      <c r="T23" s="162"/>
      <c r="U23" s="163"/>
      <c r="V23" s="162"/>
      <c r="W23" s="163"/>
      <c r="X23" s="162"/>
      <c r="Y23" s="163"/>
      <c r="Z23" s="111"/>
    </row>
    <row r="24" spans="1:26" ht="20.100000000000001" customHeight="1" x14ac:dyDescent="0.25">
      <c r="A24" s="226"/>
      <c r="B24" s="91" t="s">
        <v>52</v>
      </c>
      <c r="C24" s="163"/>
      <c r="D24" s="162"/>
      <c r="E24" s="163"/>
      <c r="F24" s="162"/>
      <c r="G24" s="163"/>
      <c r="H24" s="162"/>
      <c r="I24" s="163"/>
      <c r="J24" s="162"/>
      <c r="K24" s="163"/>
      <c r="L24" s="162"/>
      <c r="M24" s="163"/>
      <c r="N24" s="162"/>
      <c r="O24" s="163"/>
      <c r="P24" s="162"/>
      <c r="Q24" s="163"/>
      <c r="R24" s="162"/>
      <c r="S24" s="163">
        <v>5</v>
      </c>
      <c r="T24" s="162">
        <v>2</v>
      </c>
      <c r="U24" s="163"/>
      <c r="V24" s="162"/>
      <c r="W24" s="163"/>
      <c r="X24" s="162"/>
      <c r="Y24" s="163"/>
      <c r="Z24" s="111"/>
    </row>
    <row r="25" spans="1:26" ht="20.100000000000001" customHeight="1" x14ac:dyDescent="0.25">
      <c r="A25" s="226"/>
      <c r="B25" s="91" t="s">
        <v>53</v>
      </c>
      <c r="C25" s="163"/>
      <c r="D25" s="162"/>
      <c r="E25" s="163"/>
      <c r="F25" s="162"/>
      <c r="G25" s="163"/>
      <c r="H25" s="162"/>
      <c r="I25" s="163"/>
      <c r="J25" s="162"/>
      <c r="K25" s="163"/>
      <c r="L25" s="162"/>
      <c r="M25" s="163"/>
      <c r="N25" s="162"/>
      <c r="O25" s="163"/>
      <c r="P25" s="162"/>
      <c r="Q25" s="163"/>
      <c r="R25" s="162"/>
      <c r="S25" s="163"/>
      <c r="T25" s="162"/>
      <c r="U25" s="163"/>
      <c r="V25" s="162"/>
      <c r="W25" s="163"/>
      <c r="X25" s="162"/>
      <c r="Y25" s="163"/>
      <c r="Z25" s="111"/>
    </row>
    <row r="26" spans="1:26" ht="20.100000000000001" customHeight="1" x14ac:dyDescent="0.25">
      <c r="A26" s="226"/>
      <c r="B26" s="92" t="s">
        <v>66</v>
      </c>
      <c r="C26" s="163"/>
      <c r="D26" s="162"/>
      <c r="E26" s="163"/>
      <c r="F26" s="162"/>
      <c r="G26" s="163"/>
      <c r="H26" s="162"/>
      <c r="I26" s="163"/>
      <c r="J26" s="162"/>
      <c r="K26" s="163"/>
      <c r="L26" s="162"/>
      <c r="M26" s="163"/>
      <c r="N26" s="162"/>
      <c r="O26" s="163"/>
      <c r="P26" s="162"/>
      <c r="Q26" s="163"/>
      <c r="R26" s="162"/>
      <c r="S26" s="163"/>
      <c r="T26" s="162"/>
      <c r="U26" s="163"/>
      <c r="V26" s="162"/>
      <c r="W26" s="163"/>
      <c r="X26" s="162"/>
      <c r="Y26" s="163"/>
      <c r="Z26" s="111"/>
    </row>
    <row r="27" spans="1:26" ht="20.100000000000001" customHeight="1" x14ac:dyDescent="0.25">
      <c r="A27" s="226"/>
      <c r="B27" s="179" t="s">
        <v>85</v>
      </c>
      <c r="C27" s="163"/>
      <c r="D27" s="162"/>
      <c r="E27" s="163"/>
      <c r="F27" s="162"/>
      <c r="G27" s="163"/>
      <c r="H27" s="162"/>
      <c r="I27" s="163"/>
      <c r="J27" s="162"/>
      <c r="K27" s="163"/>
      <c r="L27" s="162"/>
      <c r="M27" s="163"/>
      <c r="N27" s="162"/>
      <c r="O27" s="163"/>
      <c r="P27" s="162"/>
      <c r="Q27" s="163"/>
      <c r="R27" s="162"/>
      <c r="S27" s="163"/>
      <c r="T27" s="162"/>
      <c r="U27" s="163"/>
      <c r="V27" s="162"/>
      <c r="W27" s="163"/>
      <c r="X27" s="162"/>
      <c r="Y27" s="163"/>
      <c r="Z27" s="111"/>
    </row>
    <row r="28" spans="1:26" ht="20.100000000000001" customHeight="1" x14ac:dyDescent="0.25">
      <c r="A28" s="226"/>
      <c r="B28" s="176" t="s">
        <v>86</v>
      </c>
      <c r="C28" s="69"/>
      <c r="D28" s="67"/>
      <c r="E28" s="69"/>
      <c r="F28" s="67"/>
      <c r="G28" s="69"/>
      <c r="H28" s="67"/>
      <c r="I28" s="69"/>
      <c r="J28" s="67"/>
      <c r="K28" s="69"/>
      <c r="L28" s="67"/>
      <c r="M28" s="69"/>
      <c r="N28" s="67"/>
      <c r="O28" s="69"/>
      <c r="P28" s="67"/>
      <c r="Q28" s="69"/>
      <c r="R28" s="67"/>
      <c r="S28" s="69">
        <v>185</v>
      </c>
      <c r="T28" s="67">
        <v>13</v>
      </c>
      <c r="U28" s="163"/>
      <c r="V28" s="162"/>
      <c r="W28" s="69"/>
      <c r="X28" s="67"/>
      <c r="Y28" s="69"/>
      <c r="Z28" s="70"/>
    </row>
    <row r="29" spans="1:26" ht="20.100000000000001" customHeight="1" x14ac:dyDescent="0.25">
      <c r="A29" s="226"/>
      <c r="B29" s="176" t="s">
        <v>87</v>
      </c>
      <c r="C29" s="69"/>
      <c r="D29" s="67"/>
      <c r="E29" s="69"/>
      <c r="F29" s="67"/>
      <c r="G29" s="69"/>
      <c r="H29" s="67"/>
      <c r="I29" s="69"/>
      <c r="J29" s="67"/>
      <c r="K29" s="69"/>
      <c r="L29" s="67"/>
      <c r="M29" s="69"/>
      <c r="N29" s="67"/>
      <c r="O29" s="69"/>
      <c r="P29" s="67"/>
      <c r="Q29" s="69"/>
      <c r="R29" s="67"/>
      <c r="S29" s="69"/>
      <c r="T29" s="67"/>
      <c r="U29" s="163"/>
      <c r="V29" s="162"/>
      <c r="W29" s="69"/>
      <c r="X29" s="67"/>
      <c r="Y29" s="69"/>
      <c r="Z29" s="70"/>
    </row>
    <row r="30" spans="1:26" ht="20.100000000000001" customHeight="1" x14ac:dyDescent="0.25">
      <c r="A30" s="226"/>
      <c r="B30" s="176" t="s">
        <v>88</v>
      </c>
      <c r="C30" s="163"/>
      <c r="D30" s="162"/>
      <c r="E30" s="163"/>
      <c r="F30" s="162"/>
      <c r="G30" s="163"/>
      <c r="H30" s="162"/>
      <c r="I30" s="163"/>
      <c r="J30" s="162"/>
      <c r="K30" s="163"/>
      <c r="L30" s="162"/>
      <c r="M30" s="163"/>
      <c r="N30" s="162"/>
      <c r="O30" s="163"/>
      <c r="P30" s="162"/>
      <c r="Q30" s="163"/>
      <c r="R30" s="162"/>
      <c r="S30" s="163"/>
      <c r="T30" s="162"/>
      <c r="U30" s="163"/>
      <c r="V30" s="162"/>
      <c r="W30" s="163"/>
      <c r="X30" s="162"/>
      <c r="Y30" s="163"/>
      <c r="Z30" s="111"/>
    </row>
    <row r="31" spans="1:26" ht="20.100000000000001" customHeight="1" x14ac:dyDescent="0.25">
      <c r="A31" s="226"/>
      <c r="B31" s="176"/>
      <c r="C31" s="163"/>
      <c r="D31" s="162"/>
      <c r="E31" s="163"/>
      <c r="F31" s="162"/>
      <c r="G31" s="163"/>
      <c r="H31" s="162"/>
      <c r="I31" s="163"/>
      <c r="J31" s="162"/>
      <c r="K31" s="163"/>
      <c r="L31" s="162"/>
      <c r="M31" s="163"/>
      <c r="N31" s="162"/>
      <c r="O31" s="163"/>
      <c r="P31" s="162"/>
      <c r="Q31" s="163"/>
      <c r="R31" s="162"/>
      <c r="S31" s="163"/>
      <c r="T31" s="162"/>
      <c r="U31" s="163"/>
      <c r="V31" s="162"/>
      <c r="W31" s="163"/>
      <c r="X31" s="162"/>
      <c r="Y31" s="163"/>
      <c r="Z31" s="111"/>
    </row>
    <row r="32" spans="1:26" ht="20.100000000000001" customHeight="1" x14ac:dyDescent="0.25">
      <c r="A32" s="226"/>
      <c r="B32" s="88"/>
      <c r="C32" s="69"/>
      <c r="D32" s="67"/>
      <c r="E32" s="69"/>
      <c r="F32" s="67"/>
      <c r="G32" s="69"/>
      <c r="H32" s="67"/>
      <c r="I32" s="69"/>
      <c r="J32" s="67"/>
      <c r="K32" s="69"/>
      <c r="L32" s="67"/>
      <c r="M32" s="69"/>
      <c r="N32" s="67"/>
      <c r="O32" s="69"/>
      <c r="P32" s="67"/>
      <c r="Q32" s="69"/>
      <c r="R32" s="67"/>
      <c r="S32" s="69"/>
      <c r="T32" s="67"/>
      <c r="U32" s="69"/>
      <c r="V32" s="67"/>
      <c r="W32" s="69"/>
      <c r="X32" s="67"/>
      <c r="Y32" s="69"/>
      <c r="Z32" s="71"/>
    </row>
    <row r="33" spans="1:26" s="77" customFormat="1" ht="30" customHeight="1" thickBot="1" x14ac:dyDescent="0.3">
      <c r="A33" s="231" t="s">
        <v>29</v>
      </c>
      <c r="B33" s="232"/>
      <c r="C33" s="233">
        <f>SUM(C4:C32)</f>
        <v>512.5</v>
      </c>
      <c r="D33" s="233"/>
      <c r="E33" s="233">
        <f>SUM(E4:E32)</f>
        <v>0</v>
      </c>
      <c r="F33" s="233"/>
      <c r="G33" s="233">
        <f>SUM(G4:G32)</f>
        <v>0</v>
      </c>
      <c r="H33" s="233"/>
      <c r="I33" s="233">
        <f>SUM(I4:I32)</f>
        <v>0</v>
      </c>
      <c r="J33" s="233"/>
      <c r="K33" s="233">
        <f>SUM(K4:K32)</f>
        <v>0</v>
      </c>
      <c r="L33" s="233"/>
      <c r="M33" s="233">
        <f>SUM(M4:M32)</f>
        <v>0</v>
      </c>
      <c r="N33" s="233"/>
      <c r="O33" s="233">
        <f>SUM(O4:O32)</f>
        <v>0</v>
      </c>
      <c r="P33" s="233"/>
      <c r="Q33" s="233">
        <f>SUM(Q4:Q32)</f>
        <v>1180</v>
      </c>
      <c r="R33" s="233"/>
      <c r="S33" s="233">
        <f>SUM(S4:S32)</f>
        <v>732.5</v>
      </c>
      <c r="T33" s="233"/>
      <c r="U33" s="233">
        <f>SUM(U4:U32)</f>
        <v>162.5</v>
      </c>
      <c r="V33" s="233"/>
      <c r="W33" s="233">
        <f>SUM(W4:W32)</f>
        <v>0</v>
      </c>
      <c r="X33" s="233"/>
      <c r="Y33" s="233">
        <f>SUM(Y4:Y32)</f>
        <v>0</v>
      </c>
      <c r="Z33" s="234"/>
    </row>
    <row r="34" spans="1:26" ht="20.100000000000001" customHeight="1" thickTop="1" x14ac:dyDescent="0.25">
      <c r="C34" s="72"/>
      <c r="D34" s="72"/>
    </row>
    <row r="35" spans="1:26" ht="20.100000000000001" customHeight="1" x14ac:dyDescent="0.25">
      <c r="C35" s="72"/>
      <c r="D35" s="72"/>
    </row>
    <row r="36" spans="1:26" ht="20.100000000000001" customHeight="1" x14ac:dyDescent="0.25">
      <c r="C36" s="72"/>
      <c r="D36" s="72"/>
    </row>
    <row r="37" spans="1:26" ht="20.100000000000001" customHeight="1" x14ac:dyDescent="0.25">
      <c r="C37" s="72"/>
      <c r="D37" s="72"/>
    </row>
    <row r="38" spans="1:26" ht="20.100000000000001" customHeight="1" x14ac:dyDescent="0.25">
      <c r="C38" s="72"/>
      <c r="D38" s="72"/>
    </row>
    <row r="39" spans="1:26" ht="20.100000000000001" customHeight="1" x14ac:dyDescent="0.25">
      <c r="C39" s="72"/>
      <c r="D39" s="72"/>
    </row>
    <row r="40" spans="1:26" ht="20.100000000000001" customHeight="1" x14ac:dyDescent="0.25">
      <c r="C40" s="72"/>
      <c r="D40" s="72"/>
    </row>
    <row r="41" spans="1:26" ht="20.100000000000001" customHeight="1" x14ac:dyDescent="0.25">
      <c r="C41" s="72"/>
      <c r="D41" s="72"/>
    </row>
    <row r="42" spans="1:26" ht="20.100000000000001" customHeight="1" x14ac:dyDescent="0.25">
      <c r="C42" s="72"/>
      <c r="D42" s="72"/>
    </row>
    <row r="43" spans="1:26" ht="20.100000000000001" customHeight="1" x14ac:dyDescent="0.25">
      <c r="C43" s="72"/>
      <c r="D43" s="72"/>
    </row>
    <row r="44" spans="1:26" ht="20.100000000000001" customHeight="1" x14ac:dyDescent="0.25">
      <c r="C44" s="72"/>
      <c r="D44" s="72"/>
    </row>
    <row r="45" spans="1:26" ht="20.100000000000001" customHeight="1" x14ac:dyDescent="0.25">
      <c r="C45" s="72"/>
      <c r="D45" s="72"/>
    </row>
    <row r="46" spans="1:26" ht="20.100000000000001" customHeight="1" x14ac:dyDescent="0.25">
      <c r="C46" s="72"/>
      <c r="D46" s="72"/>
    </row>
    <row r="47" spans="1:26" ht="20.100000000000001" customHeight="1" x14ac:dyDescent="0.25">
      <c r="C47" s="72"/>
      <c r="D47" s="72"/>
    </row>
    <row r="48" spans="1:26" ht="20.100000000000001" customHeight="1" x14ac:dyDescent="0.25">
      <c r="C48" s="72"/>
      <c r="D48" s="72"/>
    </row>
    <row r="49" spans="3:4" ht="20.100000000000001" customHeight="1" x14ac:dyDescent="0.25">
      <c r="C49" s="72"/>
      <c r="D49" s="72"/>
    </row>
    <row r="50" spans="3:4" ht="20.100000000000001" customHeight="1" x14ac:dyDescent="0.25">
      <c r="C50" s="72"/>
      <c r="D50" s="72"/>
    </row>
    <row r="51" spans="3:4" ht="20.100000000000001" customHeight="1" x14ac:dyDescent="0.25">
      <c r="C51" s="72"/>
      <c r="D51" s="72"/>
    </row>
    <row r="52" spans="3:4" ht="20.100000000000001" customHeight="1" x14ac:dyDescent="0.25">
      <c r="C52" s="72"/>
      <c r="D52" s="72"/>
    </row>
    <row r="53" spans="3:4" ht="20.100000000000001" customHeight="1" x14ac:dyDescent="0.25">
      <c r="C53" s="72"/>
      <c r="D53" s="72"/>
    </row>
    <row r="54" spans="3:4" ht="20.100000000000001" customHeight="1" x14ac:dyDescent="0.25">
      <c r="C54" s="72"/>
      <c r="D54" s="72"/>
    </row>
    <row r="55" spans="3:4" ht="20.100000000000001" customHeight="1" x14ac:dyDescent="0.25">
      <c r="C55" s="72"/>
      <c r="D55" s="72"/>
    </row>
    <row r="56" spans="3:4" ht="20.100000000000001" customHeight="1" x14ac:dyDescent="0.25">
      <c r="C56" s="72"/>
      <c r="D56" s="72"/>
    </row>
    <row r="57" spans="3:4" ht="20.100000000000001" customHeight="1" x14ac:dyDescent="0.25">
      <c r="C57" s="72"/>
      <c r="D57" s="72"/>
    </row>
    <row r="58" spans="3:4" ht="20.100000000000001" customHeight="1" x14ac:dyDescent="0.25">
      <c r="C58" s="72"/>
      <c r="D58" s="72"/>
    </row>
    <row r="59" spans="3:4" ht="15" customHeight="1" x14ac:dyDescent="0.25">
      <c r="C59" s="72"/>
      <c r="D59" s="72"/>
    </row>
  </sheetData>
  <customSheetViews>
    <customSheetView guid="{BAC361D8-694C-41FE-B00B-D69C5B3BA90B}" scale="70" showPageBreaks="1" showGridLines="0" printArea="1" view="pageBreakPreview">
      <selection sqref="A1:B1"/>
      <pageMargins left="0.74803149606299213" right="0.59055118110236227" top="1.1417322834645669" bottom="0.82677165354330717" header="0.74803149606299213" footer="0.47244094488188981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31">
    <mergeCell ref="A1:D1"/>
    <mergeCell ref="G1:N1"/>
    <mergeCell ref="Q1:R1"/>
    <mergeCell ref="S1:U1"/>
    <mergeCell ref="A2:A32"/>
    <mergeCell ref="B2:B3"/>
    <mergeCell ref="C2:D2"/>
    <mergeCell ref="E2:F2"/>
    <mergeCell ref="G2:H2"/>
    <mergeCell ref="I2:J2"/>
    <mergeCell ref="W2:X2"/>
    <mergeCell ref="Y2:Z2"/>
    <mergeCell ref="A33:B33"/>
    <mergeCell ref="C33:D33"/>
    <mergeCell ref="E33:F33"/>
    <mergeCell ref="G33:H33"/>
    <mergeCell ref="I33:J33"/>
    <mergeCell ref="K33:L33"/>
    <mergeCell ref="M33:N33"/>
    <mergeCell ref="O33:P33"/>
    <mergeCell ref="K2:L2"/>
    <mergeCell ref="M2:N2"/>
    <mergeCell ref="O2:P2"/>
    <mergeCell ref="Q2:R2"/>
    <mergeCell ref="S2:T2"/>
    <mergeCell ref="U2:V2"/>
    <mergeCell ref="Y33:Z33"/>
    <mergeCell ref="Q33:R33"/>
    <mergeCell ref="S33:T33"/>
    <mergeCell ref="U33:V33"/>
    <mergeCell ref="W33:X33"/>
  </mergeCells>
  <conditionalFormatting sqref="A1:D1">
    <cfRule type="cellIs" dxfId="10" priority="1" stopIfTrue="1" operator="equal">
      <formula>0</formula>
    </cfRule>
  </conditionalFormatting>
  <pageMargins left="0.74803149606299213" right="0.59055118110236227" top="1.1417322834645669" bottom="0.82677165354330717" header="0.74803149606299213" footer="0.47244094488188981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tabSelected="1" view="pageBreakPreview" zoomScale="85" zoomScaleNormal="60" zoomScaleSheetLayoutView="8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8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32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93" t="s">
        <v>59</v>
      </c>
      <c r="C4" s="65"/>
      <c r="D4" s="66"/>
      <c r="E4" s="65"/>
      <c r="F4" s="66"/>
      <c r="G4" s="65"/>
      <c r="H4" s="66"/>
      <c r="I4" s="65"/>
      <c r="J4" s="66"/>
      <c r="K4" s="65"/>
      <c r="L4" s="66"/>
      <c r="M4" s="65"/>
      <c r="N4" s="66"/>
      <c r="O4" s="65"/>
      <c r="P4" s="66"/>
      <c r="Q4" s="65"/>
      <c r="R4" s="66"/>
      <c r="S4" s="65"/>
      <c r="T4" s="66"/>
      <c r="U4" s="65">
        <v>1710</v>
      </c>
      <c r="V4" s="66">
        <v>17</v>
      </c>
      <c r="W4" s="65"/>
      <c r="X4" s="66"/>
      <c r="Y4" s="65"/>
      <c r="Z4" s="68"/>
    </row>
    <row r="5" spans="1:26" ht="20.100000000000001" customHeight="1" x14ac:dyDescent="0.25">
      <c r="A5" s="226"/>
      <c r="B5" s="91" t="s">
        <v>60</v>
      </c>
      <c r="C5" s="69"/>
      <c r="D5" s="67"/>
      <c r="E5" s="69"/>
      <c r="F5" s="67"/>
      <c r="G5" s="69"/>
      <c r="H5" s="67"/>
      <c r="I5" s="69"/>
      <c r="J5" s="67"/>
      <c r="K5" s="69"/>
      <c r="L5" s="67"/>
      <c r="M5" s="69"/>
      <c r="N5" s="67"/>
      <c r="O5" s="69"/>
      <c r="P5" s="67"/>
      <c r="Q5" s="69"/>
      <c r="R5" s="67"/>
      <c r="S5" s="69"/>
      <c r="T5" s="67"/>
      <c r="U5" s="69">
        <v>495</v>
      </c>
      <c r="V5" s="67">
        <v>17</v>
      </c>
      <c r="W5" s="69"/>
      <c r="X5" s="67"/>
      <c r="Y5" s="69"/>
      <c r="Z5" s="70"/>
    </row>
    <row r="6" spans="1:26" ht="20.100000000000001" customHeight="1" x14ac:dyDescent="0.25">
      <c r="A6" s="226"/>
      <c r="B6" s="92" t="s">
        <v>61</v>
      </c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67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92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80"/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71"/>
    </row>
    <row r="9" spans="1:26" s="64" customFormat="1" ht="30" customHeight="1" x14ac:dyDescent="0.25">
      <c r="A9" s="241" t="s">
        <v>29</v>
      </c>
      <c r="B9" s="242"/>
      <c r="C9" s="235">
        <f>SUM(C4:C8)</f>
        <v>0</v>
      </c>
      <c r="D9" s="235"/>
      <c r="E9" s="235">
        <f>SUM(E4:E8)</f>
        <v>0</v>
      </c>
      <c r="F9" s="235"/>
      <c r="G9" s="235">
        <f>SUM(G4:G8)</f>
        <v>0</v>
      </c>
      <c r="H9" s="235"/>
      <c r="I9" s="235">
        <f>SUM(I4:I8)</f>
        <v>0</v>
      </c>
      <c r="J9" s="235"/>
      <c r="K9" s="235">
        <f>SUM(K4:K8)</f>
        <v>0</v>
      </c>
      <c r="L9" s="235"/>
      <c r="M9" s="235">
        <f>SUM(M4:M8)</f>
        <v>0</v>
      </c>
      <c r="N9" s="235"/>
      <c r="O9" s="235">
        <f>SUM(O4:O8)</f>
        <v>0</v>
      </c>
      <c r="P9" s="235"/>
      <c r="Q9" s="235">
        <f>SUM(Q4:Q8)</f>
        <v>0</v>
      </c>
      <c r="R9" s="235"/>
      <c r="S9" s="235">
        <f>SUM(S4:S8)</f>
        <v>0</v>
      </c>
      <c r="T9" s="235"/>
      <c r="U9" s="235">
        <f>SUM(U4:U8)</f>
        <v>2205</v>
      </c>
      <c r="V9" s="235"/>
      <c r="W9" s="235">
        <f>SUM(W4:W8)</f>
        <v>0</v>
      </c>
      <c r="X9" s="235"/>
      <c r="Y9" s="235">
        <f>SUM(Y4:Y8)</f>
        <v>0</v>
      </c>
      <c r="Z9" s="236"/>
    </row>
    <row r="10" spans="1:26" ht="15" customHeight="1" x14ac:dyDescent="0.25">
      <c r="A10" s="237"/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40"/>
    </row>
    <row r="11" spans="1:26" ht="30" customHeight="1" x14ac:dyDescent="0.25">
      <c r="A11" s="247" t="s">
        <v>2</v>
      </c>
      <c r="B11" s="250" t="s">
        <v>4</v>
      </c>
      <c r="C11" s="243" t="s">
        <v>5</v>
      </c>
      <c r="D11" s="243"/>
      <c r="E11" s="243" t="s">
        <v>6</v>
      </c>
      <c r="F11" s="243"/>
      <c r="G11" s="243" t="s">
        <v>7</v>
      </c>
      <c r="H11" s="243"/>
      <c r="I11" s="243" t="s">
        <v>8</v>
      </c>
      <c r="J11" s="243"/>
      <c r="K11" s="243" t="s">
        <v>9</v>
      </c>
      <c r="L11" s="243"/>
      <c r="M11" s="243" t="s">
        <v>10</v>
      </c>
      <c r="N11" s="243"/>
      <c r="O11" s="243" t="s">
        <v>11</v>
      </c>
      <c r="P11" s="243"/>
      <c r="Q11" s="243" t="s">
        <v>12</v>
      </c>
      <c r="R11" s="243"/>
      <c r="S11" s="243" t="s">
        <v>13</v>
      </c>
      <c r="T11" s="243"/>
      <c r="U11" s="243" t="s">
        <v>14</v>
      </c>
      <c r="V11" s="243"/>
      <c r="W11" s="243" t="s">
        <v>15</v>
      </c>
      <c r="X11" s="243"/>
      <c r="Y11" s="243" t="s">
        <v>16</v>
      </c>
      <c r="Z11" s="252"/>
    </row>
    <row r="12" spans="1:26" ht="24.9" customHeight="1" x14ac:dyDescent="0.25">
      <c r="A12" s="248"/>
      <c r="B12" s="228"/>
      <c r="C12" s="62" t="s">
        <v>30</v>
      </c>
      <c r="D12" s="62" t="s">
        <v>31</v>
      </c>
      <c r="E12" s="62" t="s">
        <v>30</v>
      </c>
      <c r="F12" s="62" t="s">
        <v>31</v>
      </c>
      <c r="G12" s="62" t="s">
        <v>30</v>
      </c>
      <c r="H12" s="62" t="s">
        <v>31</v>
      </c>
      <c r="I12" s="62" t="s">
        <v>30</v>
      </c>
      <c r="J12" s="62" t="s">
        <v>31</v>
      </c>
      <c r="K12" s="62" t="s">
        <v>30</v>
      </c>
      <c r="L12" s="62" t="s">
        <v>31</v>
      </c>
      <c r="M12" s="62" t="s">
        <v>30</v>
      </c>
      <c r="N12" s="62" t="s">
        <v>31</v>
      </c>
      <c r="O12" s="62" t="s">
        <v>30</v>
      </c>
      <c r="P12" s="62" t="s">
        <v>31</v>
      </c>
      <c r="Q12" s="62" t="s">
        <v>30</v>
      </c>
      <c r="R12" s="62" t="s">
        <v>31</v>
      </c>
      <c r="S12" s="62" t="s">
        <v>30</v>
      </c>
      <c r="T12" s="62" t="s">
        <v>31</v>
      </c>
      <c r="U12" s="62" t="s">
        <v>30</v>
      </c>
      <c r="V12" s="62" t="s">
        <v>31</v>
      </c>
      <c r="W12" s="62" t="s">
        <v>30</v>
      </c>
      <c r="X12" s="62" t="s">
        <v>31</v>
      </c>
      <c r="Y12" s="62" t="s">
        <v>30</v>
      </c>
      <c r="Z12" s="63" t="s">
        <v>31</v>
      </c>
    </row>
    <row r="13" spans="1:26" ht="20.100000000000001" customHeight="1" x14ac:dyDescent="0.25">
      <c r="A13" s="248"/>
      <c r="B13" s="74"/>
      <c r="C13" s="140"/>
      <c r="D13" s="141"/>
      <c r="E13" s="140"/>
      <c r="F13" s="141"/>
      <c r="G13" s="140"/>
      <c r="H13" s="141"/>
      <c r="I13" s="140"/>
      <c r="J13" s="141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  <c r="Z13" s="68"/>
    </row>
    <row r="14" spans="1:26" ht="20.100000000000001" customHeight="1" x14ac:dyDescent="0.25">
      <c r="A14" s="248"/>
      <c r="B14" s="75"/>
      <c r="C14" s="143"/>
      <c r="D14" s="142"/>
      <c r="E14" s="143"/>
      <c r="F14" s="142"/>
      <c r="G14" s="143"/>
      <c r="H14" s="142"/>
      <c r="I14" s="143"/>
      <c r="J14" s="142"/>
      <c r="K14" s="69"/>
      <c r="L14" s="67"/>
      <c r="M14" s="69"/>
      <c r="N14" s="67"/>
      <c r="O14" s="69"/>
      <c r="P14" s="67"/>
      <c r="Q14" s="69"/>
      <c r="R14" s="67"/>
      <c r="S14" s="69"/>
      <c r="T14" s="67"/>
      <c r="U14" s="69"/>
      <c r="V14" s="67"/>
      <c r="W14" s="69"/>
      <c r="X14" s="67"/>
      <c r="Y14" s="69"/>
      <c r="Z14" s="70"/>
    </row>
    <row r="15" spans="1:26" ht="20.100000000000001" customHeight="1" x14ac:dyDescent="0.25">
      <c r="A15" s="248"/>
      <c r="B15" s="92"/>
      <c r="C15" s="143"/>
      <c r="D15" s="142"/>
      <c r="E15" s="143"/>
      <c r="F15" s="142"/>
      <c r="G15" s="143"/>
      <c r="H15" s="142"/>
      <c r="I15" s="143"/>
      <c r="J15" s="142"/>
      <c r="K15" s="69"/>
      <c r="L15" s="67"/>
      <c r="M15" s="69"/>
      <c r="N15" s="67"/>
      <c r="O15" s="69"/>
      <c r="P15" s="67"/>
      <c r="Q15" s="69"/>
      <c r="R15" s="67"/>
      <c r="S15" s="69"/>
      <c r="T15" s="67"/>
      <c r="U15" s="69"/>
      <c r="V15" s="67"/>
      <c r="W15" s="69"/>
      <c r="X15" s="67"/>
      <c r="Y15" s="69"/>
      <c r="Z15" s="70"/>
    </row>
    <row r="16" spans="1:26" ht="20.100000000000001" customHeight="1" x14ac:dyDescent="0.25">
      <c r="A16" s="248"/>
      <c r="B16" s="92"/>
      <c r="C16" s="69"/>
      <c r="D16" s="67"/>
      <c r="E16" s="69"/>
      <c r="F16" s="67"/>
      <c r="G16" s="69"/>
      <c r="H16" s="67"/>
      <c r="I16" s="69"/>
      <c r="J16" s="67"/>
      <c r="K16" s="69"/>
      <c r="L16" s="67"/>
      <c r="M16" s="69"/>
      <c r="N16" s="67"/>
      <c r="O16" s="69"/>
      <c r="P16" s="67"/>
      <c r="Q16" s="69"/>
      <c r="R16" s="67"/>
      <c r="S16" s="69"/>
      <c r="T16" s="67"/>
      <c r="U16" s="69"/>
      <c r="V16" s="67"/>
      <c r="W16" s="69"/>
      <c r="X16" s="67"/>
      <c r="Y16" s="69"/>
      <c r="Z16" s="70"/>
    </row>
    <row r="17" spans="1:26" ht="20.100000000000001" customHeight="1" x14ac:dyDescent="0.25">
      <c r="A17" s="249"/>
      <c r="B17" s="76"/>
      <c r="C17" s="73"/>
      <c r="D17" s="78"/>
      <c r="E17" s="73"/>
      <c r="F17" s="78"/>
      <c r="G17" s="73"/>
      <c r="H17" s="78"/>
      <c r="I17" s="73"/>
      <c r="J17" s="78"/>
      <c r="K17" s="73"/>
      <c r="L17" s="78"/>
      <c r="M17" s="73"/>
      <c r="N17" s="78"/>
      <c r="O17" s="73"/>
      <c r="P17" s="78"/>
      <c r="Q17" s="73"/>
      <c r="R17" s="78"/>
      <c r="S17" s="73"/>
      <c r="T17" s="78"/>
      <c r="U17" s="73"/>
      <c r="V17" s="78"/>
      <c r="W17" s="73"/>
      <c r="X17" s="78"/>
      <c r="Y17" s="73"/>
      <c r="Z17" s="71"/>
    </row>
    <row r="18" spans="1:26" s="64" customFormat="1" ht="30" customHeight="1" thickBot="1" x14ac:dyDescent="0.3">
      <c r="A18" s="244" t="s">
        <v>29</v>
      </c>
      <c r="B18" s="245"/>
      <c r="C18" s="246">
        <f>SUM(C13:C17)</f>
        <v>0</v>
      </c>
      <c r="D18" s="246"/>
      <c r="E18" s="246">
        <f>SUM(E13:E17)</f>
        <v>0</v>
      </c>
      <c r="F18" s="246"/>
      <c r="G18" s="246">
        <f>SUM(G13:G17)</f>
        <v>0</v>
      </c>
      <c r="H18" s="246"/>
      <c r="I18" s="246">
        <f>SUM(I13:I17)</f>
        <v>0</v>
      </c>
      <c r="J18" s="246"/>
      <c r="K18" s="246">
        <f>SUM(K13:K17)</f>
        <v>0</v>
      </c>
      <c r="L18" s="246"/>
      <c r="M18" s="246">
        <f>SUM(M13:M17)</f>
        <v>0</v>
      </c>
      <c r="N18" s="246"/>
      <c r="O18" s="246">
        <f>SUM(O13:O17)</f>
        <v>0</v>
      </c>
      <c r="P18" s="246"/>
      <c r="Q18" s="246">
        <f>SUM(Q13:Q17)</f>
        <v>0</v>
      </c>
      <c r="R18" s="246"/>
      <c r="S18" s="246">
        <f>SUM(S13:S17)</f>
        <v>0</v>
      </c>
      <c r="T18" s="246"/>
      <c r="U18" s="246">
        <f>SUM(U13:U17)</f>
        <v>0</v>
      </c>
      <c r="V18" s="246"/>
      <c r="W18" s="246">
        <f>SUM(W13:W17)</f>
        <v>0</v>
      </c>
      <c r="X18" s="246"/>
      <c r="Y18" s="246">
        <f>SUM(Y13:Y17)</f>
        <v>0</v>
      </c>
      <c r="Z18" s="251"/>
    </row>
    <row r="19" spans="1:26" ht="20.100000000000001" customHeight="1" x14ac:dyDescent="0.25">
      <c r="C19" s="72"/>
      <c r="D19" s="72"/>
      <c r="J19" s="186"/>
      <c r="K19" s="186"/>
    </row>
    <row r="20" spans="1:26" ht="20.100000000000001" customHeight="1" x14ac:dyDescent="0.25">
      <c r="C20" s="72"/>
      <c r="D20" s="72"/>
    </row>
    <row r="21" spans="1:26" ht="20.100000000000001" customHeight="1" x14ac:dyDescent="0.25">
      <c r="C21" s="72"/>
      <c r="D21" s="72"/>
    </row>
    <row r="22" spans="1:26" ht="20.100000000000001" customHeight="1" x14ac:dyDescent="0.25">
      <c r="C22" s="72"/>
      <c r="D22" s="72"/>
    </row>
    <row r="23" spans="1:26" ht="20.100000000000001" customHeight="1" x14ac:dyDescent="0.25">
      <c r="C23" s="72"/>
      <c r="D23" s="72"/>
    </row>
    <row r="24" spans="1:26" ht="20.100000000000001" customHeight="1" x14ac:dyDescent="0.25">
      <c r="C24" s="72"/>
      <c r="D24" s="72"/>
    </row>
    <row r="25" spans="1:26" ht="20.100000000000001" customHeight="1" x14ac:dyDescent="0.25">
      <c r="C25" s="72"/>
      <c r="D25" s="72"/>
    </row>
    <row r="26" spans="1:26" ht="20.100000000000001" customHeight="1" x14ac:dyDescent="0.25">
      <c r="C26" s="72"/>
      <c r="D26" s="72"/>
    </row>
    <row r="27" spans="1:26" ht="20.100000000000001" customHeight="1" x14ac:dyDescent="0.25">
      <c r="C27" s="72"/>
      <c r="D27" s="72"/>
    </row>
    <row r="28" spans="1:26" ht="20.100000000000001" customHeight="1" x14ac:dyDescent="0.25">
      <c r="C28" s="72"/>
      <c r="D28" s="72"/>
    </row>
    <row r="29" spans="1:26" ht="20.100000000000001" customHeight="1" x14ac:dyDescent="0.25">
      <c r="C29" s="72"/>
      <c r="D29" s="72"/>
    </row>
    <row r="30" spans="1:26" ht="20.100000000000001" customHeight="1" x14ac:dyDescent="0.25">
      <c r="C30" s="72"/>
      <c r="D30" s="72"/>
    </row>
    <row r="31" spans="1:26" ht="20.100000000000001" customHeight="1" x14ac:dyDescent="0.25">
      <c r="C31" s="72"/>
      <c r="D31" s="72"/>
    </row>
    <row r="32" spans="1:26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20.100000000000001" customHeight="1" x14ac:dyDescent="0.25">
      <c r="C34" s="72"/>
      <c r="D34" s="72"/>
    </row>
    <row r="35" spans="3:4" ht="20.100000000000001" customHeight="1" x14ac:dyDescent="0.25">
      <c r="C35" s="72"/>
      <c r="D35" s="72"/>
    </row>
    <row r="36" spans="3:4" ht="20.100000000000001" customHeight="1" x14ac:dyDescent="0.25">
      <c r="C36" s="72"/>
      <c r="D36" s="72"/>
    </row>
    <row r="37" spans="3:4" ht="20.100000000000001" customHeight="1" x14ac:dyDescent="0.25">
      <c r="C37" s="72"/>
      <c r="D37" s="72"/>
    </row>
    <row r="38" spans="3:4" ht="20.100000000000001" customHeight="1" x14ac:dyDescent="0.25">
      <c r="C38" s="72"/>
      <c r="D38" s="72"/>
    </row>
    <row r="39" spans="3:4" ht="20.100000000000001" customHeight="1" x14ac:dyDescent="0.25">
      <c r="C39" s="72"/>
      <c r="D39" s="72"/>
    </row>
    <row r="40" spans="3:4" ht="20.100000000000001" customHeight="1" x14ac:dyDescent="0.25">
      <c r="C40" s="72"/>
      <c r="D40" s="72"/>
    </row>
    <row r="41" spans="3:4" ht="20.100000000000001" customHeight="1" x14ac:dyDescent="0.25">
      <c r="C41" s="72"/>
      <c r="D41" s="72"/>
    </row>
    <row r="42" spans="3:4" ht="20.100000000000001" customHeight="1" x14ac:dyDescent="0.25">
      <c r="C42" s="72"/>
      <c r="D42" s="72"/>
    </row>
    <row r="43" spans="3:4" ht="20.100000000000001" customHeight="1" x14ac:dyDescent="0.25">
      <c r="C43" s="72"/>
      <c r="D43" s="72"/>
    </row>
    <row r="44" spans="3:4" ht="15" customHeight="1" x14ac:dyDescent="0.25">
      <c r="C44" s="72"/>
      <c r="D44" s="72"/>
    </row>
  </sheetData>
  <customSheetViews>
    <customSheetView guid="{BAC361D8-694C-41FE-B00B-D69C5B3BA90B}" scale="85" showPageBreaks="1" showGridLines="0" printArea="1" view="pageBreakPreview">
      <selection sqref="A1:B1"/>
      <pageMargins left="0.75" right="0.5" top="1.1299999999999999" bottom="0.84" header="0.7" footer="0.47"/>
      <pageSetup paperSize="9" scale="56" orientation="landscape" r:id="rId1"/>
      <headerFooter alignWithMargins="0">
        <oddHeader>&amp;L&amp;F&amp;RMünchen Rugby Football Club</oddHeader>
        <oddFooter>&amp;L&amp;A&amp;CSeite &amp;P von &amp;N&amp;R&amp;D</oddFooter>
      </headerFooter>
    </customSheetView>
  </customSheetViews>
  <mergeCells count="59">
    <mergeCell ref="Y18:Z18"/>
    <mergeCell ref="Y11:Z11"/>
    <mergeCell ref="G18:H18"/>
    <mergeCell ref="I18:J18"/>
    <mergeCell ref="S18:T18"/>
    <mergeCell ref="U18:V18"/>
    <mergeCell ref="W18:X18"/>
    <mergeCell ref="Q18:R18"/>
    <mergeCell ref="I11:J11"/>
    <mergeCell ref="K18:L18"/>
    <mergeCell ref="M18:N18"/>
    <mergeCell ref="O18:P18"/>
    <mergeCell ref="K11:L11"/>
    <mergeCell ref="M11:N11"/>
    <mergeCell ref="O11:P11"/>
    <mergeCell ref="A18:B18"/>
    <mergeCell ref="C18:D18"/>
    <mergeCell ref="E18:F18"/>
    <mergeCell ref="Q9:R9"/>
    <mergeCell ref="S9:T9"/>
    <mergeCell ref="A11:A17"/>
    <mergeCell ref="B11:B12"/>
    <mergeCell ref="C11:D11"/>
    <mergeCell ref="E11:F11"/>
    <mergeCell ref="G11:H11"/>
    <mergeCell ref="U9:V9"/>
    <mergeCell ref="W9:X9"/>
    <mergeCell ref="W11:X11"/>
    <mergeCell ref="Q11:R11"/>
    <mergeCell ref="S11:T11"/>
    <mergeCell ref="U11:V11"/>
    <mergeCell ref="Y9:Z9"/>
    <mergeCell ref="A10:Z10"/>
    <mergeCell ref="W2:X2"/>
    <mergeCell ref="Y2:Z2"/>
    <mergeCell ref="A9:B9"/>
    <mergeCell ref="C9:D9"/>
    <mergeCell ref="E9:F9"/>
    <mergeCell ref="G9:H9"/>
    <mergeCell ref="I9:J9"/>
    <mergeCell ref="K9:L9"/>
    <mergeCell ref="M9:N9"/>
    <mergeCell ref="O9:P9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8"/>
    <mergeCell ref="B2:B3"/>
    <mergeCell ref="C2:D2"/>
    <mergeCell ref="E2:F2"/>
    <mergeCell ref="G2:H2"/>
    <mergeCell ref="I2:J2"/>
  </mergeCells>
  <conditionalFormatting sqref="A1:D1">
    <cfRule type="cellIs" dxfId="9" priority="1" stopIfTrue="1" operator="equal">
      <formula>0</formula>
    </cfRule>
  </conditionalFormatting>
  <pageMargins left="0.75" right="0.5" top="1.1299999999999999" bottom="0.84" header="0.7" footer="0.47"/>
  <pageSetup paperSize="9" scale="56" orientation="landscape" r:id="rId2"/>
  <headerFooter alignWithMargins="0">
    <oddHeader>&amp;L&amp;F&amp;RMünchen Rugby Football Club</oddHeader>
    <oddFooter>&amp;L&amp;A&amp;CSeite &amp;P von &amp;N&amp;R&amp;D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showGridLines="0" tabSelected="1" view="pageBreakPreview" topLeftCell="A7" zoomScale="75" zoomScaleNormal="6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8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75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ht="30" customHeight="1" thickTop="1" x14ac:dyDescent="0.25">
      <c r="A2" s="247" t="s">
        <v>2</v>
      </c>
      <c r="B2" s="250" t="s">
        <v>4</v>
      </c>
      <c r="C2" s="243" t="s">
        <v>5</v>
      </c>
      <c r="D2" s="243"/>
      <c r="E2" s="243" t="s">
        <v>6</v>
      </c>
      <c r="F2" s="243"/>
      <c r="G2" s="243" t="s">
        <v>7</v>
      </c>
      <c r="H2" s="243"/>
      <c r="I2" s="243" t="s">
        <v>8</v>
      </c>
      <c r="J2" s="243"/>
      <c r="K2" s="243" t="s">
        <v>9</v>
      </c>
      <c r="L2" s="243"/>
      <c r="M2" s="243" t="s">
        <v>10</v>
      </c>
      <c r="N2" s="243"/>
      <c r="O2" s="243" t="s">
        <v>11</v>
      </c>
      <c r="P2" s="243"/>
      <c r="Q2" s="243" t="s">
        <v>12</v>
      </c>
      <c r="R2" s="243"/>
      <c r="S2" s="243" t="s">
        <v>13</v>
      </c>
      <c r="T2" s="243"/>
      <c r="U2" s="243" t="s">
        <v>14</v>
      </c>
      <c r="V2" s="243"/>
      <c r="W2" s="243" t="s">
        <v>15</v>
      </c>
      <c r="X2" s="243"/>
      <c r="Y2" s="243" t="s">
        <v>16</v>
      </c>
      <c r="Z2" s="252"/>
    </row>
    <row r="3" spans="1:26" ht="24.9" customHeight="1" x14ac:dyDescent="0.25">
      <c r="A3" s="248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48"/>
      <c r="B4" s="90" t="s">
        <v>92</v>
      </c>
      <c r="C4" s="174"/>
      <c r="D4" s="175"/>
      <c r="E4" s="174">
        <v>70.2</v>
      </c>
      <c r="F4" s="175">
        <v>25</v>
      </c>
      <c r="G4" s="174">
        <v>60.6</v>
      </c>
      <c r="H4" s="175">
        <v>22</v>
      </c>
      <c r="I4" s="174">
        <v>308.39999999999998</v>
      </c>
      <c r="J4" s="175">
        <v>11</v>
      </c>
      <c r="K4" s="174"/>
      <c r="L4" s="175"/>
      <c r="M4" s="174"/>
      <c r="N4" s="175"/>
      <c r="O4" s="174"/>
      <c r="P4" s="175"/>
      <c r="Q4" s="174"/>
      <c r="R4" s="175"/>
      <c r="S4" s="174"/>
      <c r="T4" s="175"/>
      <c r="U4" s="174">
        <v>195</v>
      </c>
      <c r="V4" s="175">
        <v>31</v>
      </c>
      <c r="W4" s="174">
        <v>240.6</v>
      </c>
      <c r="X4" s="175">
        <v>15</v>
      </c>
      <c r="Y4" s="174"/>
      <c r="Z4" s="117"/>
    </row>
    <row r="5" spans="1:26" ht="20.100000000000001" customHeight="1" x14ac:dyDescent="0.25">
      <c r="A5" s="248"/>
      <c r="B5" s="92" t="s">
        <v>92</v>
      </c>
      <c r="C5" s="163"/>
      <c r="D5" s="162"/>
      <c r="E5" s="163">
        <v>70.2</v>
      </c>
      <c r="F5" s="162">
        <v>25</v>
      </c>
      <c r="G5" s="163"/>
      <c r="H5" s="162"/>
      <c r="I5" s="163"/>
      <c r="J5" s="162"/>
      <c r="K5" s="163"/>
      <c r="L5" s="162"/>
      <c r="M5" s="163"/>
      <c r="N5" s="162"/>
      <c r="O5" s="163">
        <v>62.5</v>
      </c>
      <c r="P5" s="162">
        <v>13</v>
      </c>
      <c r="Q5" s="163"/>
      <c r="R5" s="162"/>
      <c r="S5" s="163"/>
      <c r="T5" s="162"/>
      <c r="U5" s="163"/>
      <c r="V5" s="162"/>
      <c r="W5" s="163">
        <v>273</v>
      </c>
      <c r="X5" s="162">
        <v>15</v>
      </c>
      <c r="Y5" s="163"/>
      <c r="Z5" s="111"/>
    </row>
    <row r="6" spans="1:26" ht="20.100000000000001" customHeight="1" x14ac:dyDescent="0.25">
      <c r="A6" s="248"/>
      <c r="B6" s="92" t="s">
        <v>93</v>
      </c>
      <c r="C6" s="163"/>
      <c r="D6" s="162"/>
      <c r="E6" s="163">
        <v>188.4</v>
      </c>
      <c r="F6" s="162">
        <v>25</v>
      </c>
      <c r="G6" s="163"/>
      <c r="H6" s="162"/>
      <c r="I6" s="163"/>
      <c r="J6" s="162"/>
      <c r="K6" s="163"/>
      <c r="L6" s="162"/>
      <c r="M6" s="163"/>
      <c r="N6" s="162"/>
      <c r="O6" s="163">
        <v>72</v>
      </c>
      <c r="P6" s="162">
        <v>13</v>
      </c>
      <c r="Q6" s="163"/>
      <c r="R6" s="162"/>
      <c r="S6" s="163"/>
      <c r="T6" s="162"/>
      <c r="U6" s="163"/>
      <c r="V6" s="162"/>
      <c r="W6" s="163"/>
      <c r="X6" s="162"/>
      <c r="Y6" s="163"/>
      <c r="Z6" s="111"/>
    </row>
    <row r="7" spans="1:26" ht="20.100000000000001" customHeight="1" x14ac:dyDescent="0.25">
      <c r="A7" s="248"/>
      <c r="B7" s="92" t="s">
        <v>95</v>
      </c>
      <c r="C7" s="154"/>
      <c r="D7" s="156"/>
      <c r="E7" s="154">
        <v>899.4</v>
      </c>
      <c r="F7" s="156">
        <v>1</v>
      </c>
      <c r="G7" s="154">
        <v>2169.6</v>
      </c>
      <c r="H7" s="156">
        <v>11</v>
      </c>
      <c r="I7" s="154"/>
      <c r="J7" s="156"/>
      <c r="K7" s="154"/>
      <c r="L7" s="156"/>
      <c r="M7" s="154"/>
      <c r="N7" s="156"/>
      <c r="O7" s="163"/>
      <c r="P7" s="162"/>
      <c r="Q7" s="163"/>
      <c r="R7" s="162"/>
      <c r="S7" s="163"/>
      <c r="T7" s="162"/>
      <c r="U7" s="163"/>
      <c r="V7" s="162"/>
      <c r="W7" s="163"/>
      <c r="X7" s="162"/>
      <c r="Y7" s="163"/>
      <c r="Z7" s="111"/>
    </row>
    <row r="8" spans="1:26" ht="20.100000000000001" customHeight="1" x14ac:dyDescent="0.25">
      <c r="A8" s="248"/>
      <c r="B8" s="92" t="s">
        <v>105</v>
      </c>
      <c r="C8" s="163"/>
      <c r="D8" s="162"/>
      <c r="E8" s="163"/>
      <c r="F8" s="162"/>
      <c r="G8" s="163"/>
      <c r="H8" s="162"/>
      <c r="I8" s="163">
        <v>78</v>
      </c>
      <c r="J8" s="162">
        <v>1</v>
      </c>
      <c r="K8" s="163">
        <v>182.5</v>
      </c>
      <c r="L8" s="162">
        <v>3</v>
      </c>
      <c r="M8" s="163"/>
      <c r="N8" s="178"/>
      <c r="O8" s="163"/>
      <c r="P8" s="162"/>
      <c r="Q8" s="163"/>
      <c r="R8" s="162"/>
      <c r="S8" s="163"/>
      <c r="T8" s="162"/>
      <c r="U8" s="163"/>
      <c r="V8" s="162"/>
      <c r="W8" s="163">
        <v>125</v>
      </c>
      <c r="X8" s="162">
        <v>29</v>
      </c>
      <c r="Y8" s="163"/>
      <c r="Z8" s="111"/>
    </row>
    <row r="9" spans="1:26" ht="20.100000000000001" customHeight="1" x14ac:dyDescent="0.25">
      <c r="A9" s="248"/>
      <c r="B9" s="89" t="s">
        <v>107</v>
      </c>
      <c r="C9" s="163"/>
      <c r="D9" s="162"/>
      <c r="E9" s="163"/>
      <c r="F9" s="162"/>
      <c r="G9" s="163"/>
      <c r="H9" s="162"/>
      <c r="I9" s="163">
        <v>744.56</v>
      </c>
      <c r="J9" s="162">
        <v>11</v>
      </c>
      <c r="K9" s="163"/>
      <c r="L9" s="162"/>
      <c r="M9" s="163"/>
      <c r="N9" s="162"/>
      <c r="O9" s="154"/>
      <c r="P9" s="156"/>
      <c r="Q9" s="163"/>
      <c r="R9" s="162"/>
      <c r="S9" s="163"/>
      <c r="T9" s="162"/>
      <c r="U9" s="163"/>
      <c r="V9" s="162"/>
      <c r="W9" s="163"/>
      <c r="X9" s="162"/>
      <c r="Y9" s="163"/>
      <c r="Z9" s="111"/>
    </row>
    <row r="10" spans="1:26" ht="20.100000000000001" customHeight="1" x14ac:dyDescent="0.25">
      <c r="A10" s="248"/>
      <c r="B10" s="92" t="s">
        <v>105</v>
      </c>
      <c r="C10" s="163"/>
      <c r="D10" s="162"/>
      <c r="E10" s="163"/>
      <c r="F10" s="162"/>
      <c r="G10" s="163"/>
      <c r="H10" s="162"/>
      <c r="I10" s="163"/>
      <c r="J10" s="162"/>
      <c r="K10" s="163">
        <v>95.54</v>
      </c>
      <c r="L10" s="162">
        <v>18</v>
      </c>
      <c r="M10" s="163"/>
      <c r="N10" s="162"/>
      <c r="O10" s="163"/>
      <c r="P10" s="178"/>
      <c r="Q10" s="163"/>
      <c r="R10" s="162"/>
      <c r="S10" s="163"/>
      <c r="T10" s="162"/>
      <c r="U10" s="163"/>
      <c r="V10" s="162"/>
      <c r="W10" s="163"/>
      <c r="X10" s="162"/>
      <c r="Y10" s="163"/>
      <c r="Z10" s="111"/>
    </row>
    <row r="11" spans="1:26" ht="20.100000000000001" customHeight="1" x14ac:dyDescent="0.25">
      <c r="A11" s="248"/>
      <c r="B11" s="92" t="s">
        <v>110</v>
      </c>
      <c r="C11" s="163"/>
      <c r="D11" s="162"/>
      <c r="E11" s="163"/>
      <c r="F11" s="162"/>
      <c r="G11" s="163"/>
      <c r="H11" s="162"/>
      <c r="I11" s="163"/>
      <c r="J11" s="162"/>
      <c r="K11" s="163">
        <v>150</v>
      </c>
      <c r="L11" s="162">
        <v>18</v>
      </c>
      <c r="M11" s="163"/>
      <c r="N11" s="162"/>
      <c r="O11" s="163">
        <v>150</v>
      </c>
      <c r="P11" s="162">
        <v>27</v>
      </c>
      <c r="Q11" s="163">
        <v>250</v>
      </c>
      <c r="R11" s="162">
        <v>22</v>
      </c>
      <c r="S11" s="163"/>
      <c r="T11" s="162"/>
      <c r="U11" s="163"/>
      <c r="V11" s="162"/>
      <c r="W11" s="163"/>
      <c r="X11" s="162"/>
      <c r="Y11" s="163"/>
      <c r="Z11" s="111"/>
    </row>
    <row r="12" spans="1:26" ht="20.100000000000001" customHeight="1" x14ac:dyDescent="0.25">
      <c r="A12" s="248"/>
      <c r="B12" s="92" t="s">
        <v>111</v>
      </c>
      <c r="C12" s="163"/>
      <c r="D12" s="162"/>
      <c r="E12" s="163"/>
      <c r="F12" s="162"/>
      <c r="G12" s="163"/>
      <c r="H12" s="162"/>
      <c r="I12" s="163"/>
      <c r="J12" s="162"/>
      <c r="K12" s="163">
        <v>116.55</v>
      </c>
      <c r="L12" s="162">
        <v>31</v>
      </c>
      <c r="M12" s="163">
        <v>130</v>
      </c>
      <c r="N12" s="162">
        <v>20</v>
      </c>
      <c r="O12" s="163">
        <v>51.5</v>
      </c>
      <c r="P12" s="162">
        <v>14</v>
      </c>
      <c r="Q12" s="163"/>
      <c r="R12" s="162"/>
      <c r="S12" s="163"/>
      <c r="T12" s="162"/>
      <c r="U12" s="163"/>
      <c r="V12" s="162"/>
      <c r="W12" s="163"/>
      <c r="X12" s="162"/>
      <c r="Y12" s="163"/>
      <c r="Z12" s="111"/>
    </row>
    <row r="13" spans="1:26" ht="20.100000000000001" customHeight="1" x14ac:dyDescent="0.25">
      <c r="A13" s="248"/>
      <c r="B13" s="92" t="s">
        <v>117</v>
      </c>
      <c r="C13" s="163"/>
      <c r="D13" s="162"/>
      <c r="E13" s="163"/>
      <c r="F13" s="162"/>
      <c r="G13" s="163"/>
      <c r="H13" s="162"/>
      <c r="I13" s="163"/>
      <c r="J13" s="162"/>
      <c r="K13" s="163"/>
      <c r="L13" s="162"/>
      <c r="M13" s="163">
        <v>650</v>
      </c>
      <c r="N13" s="162">
        <v>14</v>
      </c>
      <c r="O13" s="163"/>
      <c r="P13" s="162"/>
      <c r="Q13" s="163">
        <f>152.4+61+212.9+238.15</f>
        <v>664.45</v>
      </c>
      <c r="R13" s="162">
        <v>1</v>
      </c>
      <c r="S13" s="163"/>
      <c r="T13" s="162"/>
      <c r="U13" s="163"/>
      <c r="V13" s="162"/>
      <c r="W13" s="163"/>
      <c r="X13" s="162"/>
      <c r="Y13" s="163"/>
      <c r="Z13" s="111"/>
    </row>
    <row r="14" spans="1:26" ht="20.100000000000001" customHeight="1" x14ac:dyDescent="0.25">
      <c r="A14" s="248"/>
      <c r="B14" s="89" t="s">
        <v>121</v>
      </c>
      <c r="C14" s="163"/>
      <c r="D14" s="162"/>
      <c r="E14" s="163"/>
      <c r="F14" s="162"/>
      <c r="G14" s="163"/>
      <c r="H14" s="162"/>
      <c r="I14" s="163"/>
      <c r="J14" s="162"/>
      <c r="K14" s="163"/>
      <c r="L14" s="162"/>
      <c r="M14" s="163"/>
      <c r="N14" s="162"/>
      <c r="O14" s="163">
        <v>87.1</v>
      </c>
      <c r="P14" s="162">
        <v>13</v>
      </c>
      <c r="Q14" s="163"/>
      <c r="R14" s="162"/>
      <c r="S14" s="163"/>
      <c r="T14" s="162"/>
      <c r="U14" s="163"/>
      <c r="V14" s="162"/>
      <c r="W14" s="163"/>
      <c r="X14" s="162"/>
      <c r="Y14" s="163"/>
      <c r="Z14" s="111"/>
    </row>
    <row r="15" spans="1:26" ht="20.100000000000001" customHeight="1" x14ac:dyDescent="0.25">
      <c r="A15" s="248"/>
      <c r="B15" s="89" t="s">
        <v>124</v>
      </c>
      <c r="C15" s="163"/>
      <c r="D15" s="162"/>
      <c r="E15" s="163"/>
      <c r="F15" s="162"/>
      <c r="G15" s="163"/>
      <c r="H15" s="162"/>
      <c r="I15" s="163"/>
      <c r="J15" s="162"/>
      <c r="K15" s="163"/>
      <c r="L15" s="162"/>
      <c r="M15" s="163"/>
      <c r="N15" s="162"/>
      <c r="O15" s="163">
        <v>225.4</v>
      </c>
      <c r="P15" s="162">
        <v>13</v>
      </c>
      <c r="Q15" s="163"/>
      <c r="R15" s="162"/>
      <c r="S15" s="163"/>
      <c r="T15" s="162"/>
      <c r="U15" s="163"/>
      <c r="V15" s="162"/>
      <c r="W15" s="163"/>
      <c r="X15" s="162"/>
      <c r="Y15" s="163"/>
      <c r="Z15" s="111"/>
    </row>
    <row r="16" spans="1:26" ht="20.100000000000001" customHeight="1" x14ac:dyDescent="0.25">
      <c r="A16" s="248"/>
      <c r="B16" s="92" t="s">
        <v>105</v>
      </c>
      <c r="C16" s="154"/>
      <c r="D16" s="156"/>
      <c r="E16" s="154"/>
      <c r="F16" s="156"/>
      <c r="G16" s="154"/>
      <c r="H16" s="156"/>
      <c r="I16" s="154"/>
      <c r="J16" s="156"/>
      <c r="K16" s="154"/>
      <c r="L16" s="156"/>
      <c r="M16" s="154"/>
      <c r="N16" s="156"/>
      <c r="O16" s="154">
        <v>296.85000000000002</v>
      </c>
      <c r="P16" s="156">
        <v>14</v>
      </c>
      <c r="Q16" s="154"/>
      <c r="R16" s="156"/>
      <c r="S16" s="154"/>
      <c r="T16" s="156"/>
      <c r="U16" s="154"/>
      <c r="V16" s="156"/>
      <c r="W16" s="154"/>
      <c r="X16" s="156"/>
      <c r="Y16" s="154"/>
      <c r="Z16" s="129"/>
    </row>
    <row r="17" spans="1:26" ht="20.100000000000001" customHeight="1" x14ac:dyDescent="0.25">
      <c r="A17" s="248"/>
      <c r="B17" s="92" t="s">
        <v>111</v>
      </c>
      <c r="C17" s="154"/>
      <c r="D17" s="156"/>
      <c r="E17" s="154"/>
      <c r="F17" s="156"/>
      <c r="G17" s="154"/>
      <c r="H17" s="156"/>
      <c r="I17" s="154"/>
      <c r="J17" s="156"/>
      <c r="K17" s="154"/>
      <c r="L17" s="156"/>
      <c r="M17" s="154"/>
      <c r="N17" s="156"/>
      <c r="O17" s="154">
        <v>305.05</v>
      </c>
      <c r="P17" s="156">
        <v>21</v>
      </c>
      <c r="Q17" s="154"/>
      <c r="R17" s="156"/>
      <c r="S17" s="154"/>
      <c r="T17" s="156"/>
      <c r="U17" s="154"/>
      <c r="V17" s="156"/>
      <c r="W17" s="154"/>
      <c r="X17" s="156"/>
      <c r="Y17" s="154"/>
      <c r="Z17" s="129"/>
    </row>
    <row r="18" spans="1:26" ht="20.100000000000001" customHeight="1" x14ac:dyDescent="0.25">
      <c r="A18" s="248"/>
      <c r="B18" s="92" t="s">
        <v>125</v>
      </c>
      <c r="C18" s="154"/>
      <c r="D18" s="156"/>
      <c r="E18" s="154"/>
      <c r="F18" s="156"/>
      <c r="G18" s="154"/>
      <c r="H18" s="156"/>
      <c r="I18" s="154"/>
      <c r="J18" s="156"/>
      <c r="K18" s="154"/>
      <c r="L18" s="156"/>
      <c r="M18" s="154"/>
      <c r="N18" s="156"/>
      <c r="O18" s="154">
        <v>85</v>
      </c>
      <c r="P18" s="156">
        <v>26</v>
      </c>
      <c r="Q18" s="154"/>
      <c r="R18" s="156"/>
      <c r="S18" s="154"/>
      <c r="T18" s="156"/>
      <c r="U18" s="154"/>
      <c r="V18" s="156"/>
      <c r="W18" s="154"/>
      <c r="X18" s="156"/>
      <c r="Y18" s="154"/>
      <c r="Z18" s="129"/>
    </row>
    <row r="19" spans="1:26" ht="20.100000000000001" customHeight="1" x14ac:dyDescent="0.25">
      <c r="A19" s="248"/>
      <c r="B19" s="92" t="s">
        <v>126</v>
      </c>
      <c r="C19" s="154"/>
      <c r="D19" s="156"/>
      <c r="E19" s="154"/>
      <c r="F19" s="156"/>
      <c r="G19" s="154"/>
      <c r="H19" s="156"/>
      <c r="I19" s="154"/>
      <c r="J19" s="156"/>
      <c r="K19" s="154"/>
      <c r="L19" s="156"/>
      <c r="M19" s="154"/>
      <c r="N19" s="156"/>
      <c r="O19" s="154">
        <v>240</v>
      </c>
      <c r="P19" s="156">
        <v>26</v>
      </c>
      <c r="Q19" s="154"/>
      <c r="R19" s="156"/>
      <c r="S19" s="154"/>
      <c r="T19" s="156"/>
      <c r="U19" s="154"/>
      <c r="V19" s="156"/>
      <c r="W19" s="154"/>
      <c r="X19" s="156"/>
      <c r="Y19" s="154"/>
      <c r="Z19" s="129"/>
    </row>
    <row r="20" spans="1:26" ht="20.100000000000001" customHeight="1" x14ac:dyDescent="0.25">
      <c r="A20" s="248"/>
      <c r="B20" s="89" t="s">
        <v>128</v>
      </c>
      <c r="C20" s="154"/>
      <c r="D20" s="156"/>
      <c r="E20" s="154"/>
      <c r="F20" s="156"/>
      <c r="G20" s="154"/>
      <c r="H20" s="156"/>
      <c r="I20" s="154"/>
      <c r="J20" s="156"/>
      <c r="K20" s="154"/>
      <c r="L20" s="156"/>
      <c r="M20" s="154"/>
      <c r="N20" s="156"/>
      <c r="O20" s="154">
        <f>1144.6-650</f>
        <v>494.59999999999991</v>
      </c>
      <c r="P20" s="156">
        <v>26</v>
      </c>
      <c r="Q20" s="154"/>
      <c r="R20" s="156"/>
      <c r="S20" s="154"/>
      <c r="T20" s="156"/>
      <c r="U20" s="154"/>
      <c r="V20" s="156"/>
      <c r="W20" s="154"/>
      <c r="X20" s="156"/>
      <c r="Y20" s="154"/>
      <c r="Z20" s="129"/>
    </row>
    <row r="21" spans="1:26" ht="20.100000000000001" customHeight="1" x14ac:dyDescent="0.25">
      <c r="A21" s="248"/>
      <c r="B21" s="89" t="s">
        <v>129</v>
      </c>
      <c r="C21" s="154"/>
      <c r="D21" s="156"/>
      <c r="E21" s="154"/>
      <c r="F21" s="156"/>
      <c r="G21" s="154"/>
      <c r="H21" s="156"/>
      <c r="I21" s="154"/>
      <c r="J21" s="156"/>
      <c r="K21" s="154"/>
      <c r="L21" s="156"/>
      <c r="M21" s="154"/>
      <c r="N21" s="156"/>
      <c r="O21" s="154">
        <v>90</v>
      </c>
      <c r="P21" s="156">
        <v>27</v>
      </c>
      <c r="Q21" s="154"/>
      <c r="R21" s="156"/>
      <c r="S21" s="154"/>
      <c r="T21" s="156"/>
      <c r="U21" s="154"/>
      <c r="V21" s="156"/>
      <c r="W21" s="154"/>
      <c r="X21" s="156"/>
      <c r="Y21" s="154"/>
      <c r="Z21" s="129"/>
    </row>
    <row r="22" spans="1:26" ht="20.100000000000001" customHeight="1" x14ac:dyDescent="0.25">
      <c r="A22" s="248"/>
      <c r="B22" s="89" t="s">
        <v>130</v>
      </c>
      <c r="C22" s="154"/>
      <c r="D22" s="156"/>
      <c r="E22" s="154"/>
      <c r="F22" s="156"/>
      <c r="G22" s="154"/>
      <c r="H22" s="156"/>
      <c r="I22" s="154"/>
      <c r="J22" s="156"/>
      <c r="K22" s="154"/>
      <c r="L22" s="156"/>
      <c r="M22" s="154"/>
      <c r="N22" s="156"/>
      <c r="O22" s="154">
        <f>181.2+424.98</f>
        <v>606.18000000000006</v>
      </c>
      <c r="P22" s="156">
        <v>27</v>
      </c>
      <c r="Q22" s="154"/>
      <c r="R22" s="156"/>
      <c r="S22" s="154"/>
      <c r="T22" s="156"/>
      <c r="U22" s="154"/>
      <c r="V22" s="156"/>
      <c r="W22" s="154"/>
      <c r="X22" s="156"/>
      <c r="Y22" s="154"/>
      <c r="Z22" s="129"/>
    </row>
    <row r="23" spans="1:26" ht="20.100000000000001" customHeight="1" x14ac:dyDescent="0.25">
      <c r="A23" s="248"/>
      <c r="B23" s="89" t="s">
        <v>132</v>
      </c>
      <c r="C23" s="154"/>
      <c r="D23" s="156"/>
      <c r="E23" s="154"/>
      <c r="F23" s="156"/>
      <c r="G23" s="154"/>
      <c r="H23" s="156"/>
      <c r="I23" s="154"/>
      <c r="J23" s="156"/>
      <c r="K23" s="154"/>
      <c r="L23" s="156"/>
      <c r="M23" s="154"/>
      <c r="N23" s="156"/>
      <c r="O23" s="154"/>
      <c r="P23" s="156"/>
      <c r="Q23" s="154">
        <f>300</f>
        <v>300</v>
      </c>
      <c r="R23" s="156">
        <v>2</v>
      </c>
      <c r="S23" s="154"/>
      <c r="T23" s="156"/>
      <c r="U23" s="154"/>
      <c r="V23" s="156"/>
      <c r="W23" s="154"/>
      <c r="X23" s="156"/>
      <c r="Y23" s="154"/>
      <c r="Z23" s="129"/>
    </row>
    <row r="24" spans="1:26" ht="20.100000000000001" customHeight="1" x14ac:dyDescent="0.25">
      <c r="A24" s="248"/>
      <c r="B24" s="89" t="s">
        <v>133</v>
      </c>
      <c r="C24" s="154"/>
      <c r="D24" s="156"/>
      <c r="E24" s="154"/>
      <c r="F24" s="156"/>
      <c r="G24" s="154"/>
      <c r="H24" s="156"/>
      <c r="I24" s="154"/>
      <c r="J24" s="187"/>
      <c r="K24" s="188"/>
      <c r="L24" s="156"/>
      <c r="M24" s="154"/>
      <c r="N24" s="156"/>
      <c r="O24" s="154"/>
      <c r="P24" s="156"/>
      <c r="Q24" s="154">
        <v>535.5</v>
      </c>
      <c r="R24" s="156">
        <v>2</v>
      </c>
      <c r="S24" s="154"/>
      <c r="T24" s="156"/>
      <c r="U24" s="154"/>
      <c r="V24" s="156"/>
      <c r="W24" s="154"/>
      <c r="X24" s="156"/>
      <c r="Y24" s="154"/>
      <c r="Z24" s="129"/>
    </row>
    <row r="25" spans="1:26" ht="20.100000000000001" customHeight="1" x14ac:dyDescent="0.25">
      <c r="A25" s="248"/>
      <c r="B25" s="89" t="s">
        <v>134</v>
      </c>
      <c r="C25" s="154"/>
      <c r="D25" s="156"/>
      <c r="E25" s="154"/>
      <c r="F25" s="156"/>
      <c r="G25" s="154"/>
      <c r="H25" s="156"/>
      <c r="I25" s="154"/>
      <c r="J25" s="156"/>
      <c r="K25" s="154"/>
      <c r="L25" s="156"/>
      <c r="M25" s="154"/>
      <c r="N25" s="156"/>
      <c r="O25" s="154"/>
      <c r="P25" s="156"/>
      <c r="Q25" s="154">
        <v>1066</v>
      </c>
      <c r="R25" s="156">
        <v>2</v>
      </c>
      <c r="S25" s="154"/>
      <c r="T25" s="156"/>
      <c r="U25" s="154"/>
      <c r="V25" s="156"/>
      <c r="W25" s="154"/>
      <c r="X25" s="156"/>
      <c r="Y25" s="154"/>
      <c r="Z25" s="129"/>
    </row>
    <row r="26" spans="1:26" ht="20.100000000000001" customHeight="1" x14ac:dyDescent="0.25">
      <c r="A26" s="248"/>
      <c r="B26" s="89" t="s">
        <v>138</v>
      </c>
      <c r="C26" s="154"/>
      <c r="D26" s="156"/>
      <c r="E26" s="154"/>
      <c r="F26" s="156"/>
      <c r="G26" s="154"/>
      <c r="H26" s="156"/>
      <c r="I26" s="154"/>
      <c r="J26" s="156"/>
      <c r="K26" s="154"/>
      <c r="L26" s="156"/>
      <c r="M26" s="154"/>
      <c r="N26" s="156"/>
      <c r="O26" s="154"/>
      <c r="P26" s="156"/>
      <c r="Q26" s="154">
        <f>116+116</f>
        <v>232</v>
      </c>
      <c r="R26" s="156">
        <v>22</v>
      </c>
      <c r="S26" s="154"/>
      <c r="T26" s="156"/>
      <c r="U26" s="154"/>
      <c r="V26" s="156"/>
      <c r="W26" s="154"/>
      <c r="X26" s="156"/>
      <c r="Y26" s="154"/>
      <c r="Z26" s="129"/>
    </row>
    <row r="27" spans="1:26" ht="20.100000000000001" customHeight="1" x14ac:dyDescent="0.25">
      <c r="A27" s="248"/>
      <c r="B27" s="89" t="s">
        <v>133</v>
      </c>
      <c r="C27" s="154"/>
      <c r="D27" s="156"/>
      <c r="E27" s="154"/>
      <c r="F27" s="156"/>
      <c r="G27" s="154"/>
      <c r="H27" s="156"/>
      <c r="I27" s="154"/>
      <c r="J27" s="156"/>
      <c r="K27" s="154"/>
      <c r="L27" s="156"/>
      <c r="M27" s="154"/>
      <c r="N27" s="156"/>
      <c r="O27" s="154"/>
      <c r="P27" s="156"/>
      <c r="Q27" s="154">
        <v>892.5</v>
      </c>
      <c r="R27" s="156">
        <v>22</v>
      </c>
      <c r="S27" s="154"/>
      <c r="T27" s="156"/>
      <c r="U27" s="154"/>
      <c r="V27" s="156"/>
      <c r="W27" s="154"/>
      <c r="X27" s="156"/>
      <c r="Y27" s="154"/>
      <c r="Z27" s="129"/>
    </row>
    <row r="28" spans="1:26" ht="20.100000000000001" customHeight="1" x14ac:dyDescent="0.25">
      <c r="A28" s="248"/>
      <c r="B28" s="89" t="s">
        <v>145</v>
      </c>
      <c r="C28" s="154"/>
      <c r="D28" s="156"/>
      <c r="E28" s="154"/>
      <c r="F28" s="156"/>
      <c r="G28" s="154"/>
      <c r="H28" s="156"/>
      <c r="I28" s="154"/>
      <c r="J28" s="156"/>
      <c r="K28" s="154"/>
      <c r="L28" s="156"/>
      <c r="M28" s="154"/>
      <c r="N28" s="156"/>
      <c r="O28" s="154"/>
      <c r="P28" s="156"/>
      <c r="Q28" s="154"/>
      <c r="R28" s="156"/>
      <c r="S28" s="154">
        <v>730.8</v>
      </c>
      <c r="T28" s="156">
        <v>26</v>
      </c>
      <c r="U28" s="154"/>
      <c r="V28" s="156"/>
      <c r="W28" s="154"/>
      <c r="X28" s="156"/>
      <c r="Y28" s="154"/>
      <c r="Z28" s="129"/>
    </row>
    <row r="29" spans="1:26" ht="20.100000000000001" customHeight="1" x14ac:dyDescent="0.25">
      <c r="A29" s="248"/>
      <c r="B29" s="89" t="s">
        <v>153</v>
      </c>
      <c r="C29" s="154"/>
      <c r="D29" s="156"/>
      <c r="E29" s="154"/>
      <c r="F29" s="156"/>
      <c r="G29" s="154"/>
      <c r="H29" s="156"/>
      <c r="I29" s="154"/>
      <c r="J29" s="156"/>
      <c r="K29" s="154"/>
      <c r="L29" s="156"/>
      <c r="M29" s="154"/>
      <c r="N29" s="156"/>
      <c r="O29" s="154"/>
      <c r="P29" s="156"/>
      <c r="Q29" s="154"/>
      <c r="R29" s="156"/>
      <c r="S29" s="154"/>
      <c r="T29" s="156"/>
      <c r="U29" s="154"/>
      <c r="V29" s="156"/>
      <c r="W29" s="154">
        <v>55.5</v>
      </c>
      <c r="X29" s="156">
        <v>15</v>
      </c>
      <c r="Y29" s="154"/>
      <c r="Z29" s="129"/>
    </row>
    <row r="30" spans="1:26" ht="20.100000000000001" customHeight="1" x14ac:dyDescent="0.25">
      <c r="A30" s="248"/>
      <c r="B30" s="89" t="s">
        <v>154</v>
      </c>
      <c r="C30" s="154"/>
      <c r="D30" s="156"/>
      <c r="E30" s="154"/>
      <c r="F30" s="156"/>
      <c r="G30" s="154"/>
      <c r="H30" s="156"/>
      <c r="I30" s="154"/>
      <c r="J30" s="156"/>
      <c r="K30" s="154"/>
      <c r="L30" s="156"/>
      <c r="M30" s="154"/>
      <c r="N30" s="156"/>
      <c r="O30" s="154"/>
      <c r="P30" s="156"/>
      <c r="Q30" s="154"/>
      <c r="R30" s="156"/>
      <c r="S30" s="154"/>
      <c r="T30" s="156"/>
      <c r="U30" s="154"/>
      <c r="V30" s="156"/>
      <c r="W30" s="154">
        <v>834</v>
      </c>
      <c r="X30" s="156">
        <v>15</v>
      </c>
      <c r="Y30" s="154">
        <v>-7.5</v>
      </c>
      <c r="Z30" s="129">
        <v>1</v>
      </c>
    </row>
    <row r="31" spans="1:26" ht="20.100000000000001" customHeight="1" x14ac:dyDescent="0.25">
      <c r="A31" s="249"/>
      <c r="B31" s="155" t="s">
        <v>158</v>
      </c>
      <c r="C31" s="154"/>
      <c r="D31" s="156"/>
      <c r="E31" s="154"/>
      <c r="F31" s="156"/>
      <c r="G31" s="154"/>
      <c r="H31" s="156"/>
      <c r="I31" s="154"/>
      <c r="J31" s="156"/>
      <c r="K31" s="154"/>
      <c r="L31" s="156"/>
      <c r="M31" s="154"/>
      <c r="N31" s="156"/>
      <c r="O31" s="154"/>
      <c r="P31" s="156"/>
      <c r="Q31" s="154"/>
      <c r="R31" s="156"/>
      <c r="S31" s="154"/>
      <c r="T31" s="156"/>
      <c r="U31" s="154"/>
      <c r="V31" s="156"/>
      <c r="W31" s="154">
        <v>71.400000000000006</v>
      </c>
      <c r="X31" s="156">
        <v>30</v>
      </c>
      <c r="Y31" s="154"/>
      <c r="Z31" s="124"/>
    </row>
    <row r="32" spans="1:26" s="64" customFormat="1" ht="30" customHeight="1" thickBot="1" x14ac:dyDescent="0.3">
      <c r="A32" s="244" t="s">
        <v>29</v>
      </c>
      <c r="B32" s="245"/>
      <c r="C32" s="246">
        <f>SUM(C4:C31)</f>
        <v>0</v>
      </c>
      <c r="D32" s="246"/>
      <c r="E32" s="246">
        <f>SUM(E4:E31)</f>
        <v>1228.2</v>
      </c>
      <c r="F32" s="246"/>
      <c r="G32" s="246">
        <f>SUM(G4:G31)</f>
        <v>2230.1999999999998</v>
      </c>
      <c r="H32" s="246"/>
      <c r="I32" s="246">
        <f>SUM(I4:I31)</f>
        <v>1130.96</v>
      </c>
      <c r="J32" s="246"/>
      <c r="K32" s="246">
        <f>SUM(K4:K31)</f>
        <v>544.59</v>
      </c>
      <c r="L32" s="246"/>
      <c r="M32" s="246">
        <f>SUM(M4:M31)</f>
        <v>780</v>
      </c>
      <c r="N32" s="246"/>
      <c r="O32" s="246">
        <f>SUM(O4:O31)</f>
        <v>2766.1800000000003</v>
      </c>
      <c r="P32" s="246"/>
      <c r="Q32" s="246">
        <f>SUM(Q4:Q31)</f>
        <v>3940.45</v>
      </c>
      <c r="R32" s="246"/>
      <c r="S32" s="246">
        <f>SUM(S4:S31)</f>
        <v>730.8</v>
      </c>
      <c r="T32" s="246"/>
      <c r="U32" s="246">
        <f>SUM(U4:U31)</f>
        <v>195</v>
      </c>
      <c r="V32" s="246"/>
      <c r="W32" s="246">
        <f>SUM(W4:W31)</f>
        <v>1599.5</v>
      </c>
      <c r="X32" s="246"/>
      <c r="Y32" s="246">
        <f>SUM(Y4:Y31)</f>
        <v>-7.5</v>
      </c>
      <c r="Z32" s="251"/>
    </row>
    <row r="33" spans="1:26" ht="20.100000000000001" customHeight="1" x14ac:dyDescent="0.25">
      <c r="C33" s="72"/>
      <c r="D33" s="72"/>
    </row>
    <row r="34" spans="1:26" s="6" customFormat="1" ht="20.100000000000001" customHeight="1" x14ac:dyDescent="0.25">
      <c r="A34" s="4"/>
      <c r="B34" s="4"/>
      <c r="C34" s="72"/>
      <c r="D34" s="72"/>
      <c r="Z34" s="4"/>
    </row>
    <row r="35" spans="1:26" s="6" customFormat="1" ht="20.100000000000001" customHeight="1" x14ac:dyDescent="0.25">
      <c r="A35" s="4"/>
      <c r="B35" s="4"/>
      <c r="C35" s="72"/>
      <c r="D35" s="72"/>
      <c r="Z35" s="4"/>
    </row>
    <row r="36" spans="1:26" s="6" customFormat="1" ht="20.100000000000001" customHeight="1" x14ac:dyDescent="0.25">
      <c r="A36" s="4"/>
      <c r="B36" s="4"/>
      <c r="C36" s="72"/>
      <c r="D36" s="72"/>
      <c r="Z36" s="4"/>
    </row>
    <row r="37" spans="1:26" s="6" customFormat="1" ht="20.100000000000001" customHeight="1" x14ac:dyDescent="0.25">
      <c r="A37" s="4"/>
      <c r="B37" s="4"/>
      <c r="C37" s="72"/>
      <c r="D37" s="72"/>
      <c r="Z37" s="4"/>
    </row>
    <row r="38" spans="1:26" s="6" customFormat="1" ht="20.100000000000001" customHeight="1" x14ac:dyDescent="0.25">
      <c r="A38" s="4"/>
      <c r="B38" s="4"/>
      <c r="C38" s="72"/>
      <c r="D38" s="72"/>
      <c r="Z38" s="4"/>
    </row>
    <row r="39" spans="1:26" s="6" customFormat="1" ht="20.100000000000001" customHeight="1" x14ac:dyDescent="0.25">
      <c r="A39" s="4"/>
      <c r="B39" s="4"/>
      <c r="C39" s="72"/>
      <c r="D39" s="72"/>
      <c r="Z39" s="4"/>
    </row>
    <row r="40" spans="1:26" s="6" customFormat="1" ht="20.100000000000001" customHeight="1" x14ac:dyDescent="0.25">
      <c r="A40" s="4"/>
      <c r="B40" s="4"/>
      <c r="C40" s="72"/>
      <c r="D40" s="72"/>
      <c r="Z40" s="4"/>
    </row>
    <row r="41" spans="1:26" s="6" customFormat="1" ht="20.100000000000001" customHeight="1" x14ac:dyDescent="0.25">
      <c r="A41" s="4"/>
      <c r="B41" s="4"/>
      <c r="C41" s="72"/>
      <c r="D41" s="72"/>
      <c r="Z41" s="4"/>
    </row>
    <row r="42" spans="1:26" s="6" customFormat="1" ht="20.100000000000001" customHeight="1" x14ac:dyDescent="0.25">
      <c r="A42" s="4"/>
      <c r="B42" s="4"/>
      <c r="C42" s="72"/>
      <c r="D42" s="72"/>
      <c r="Z42" s="4"/>
    </row>
    <row r="43" spans="1:26" s="6" customFormat="1" ht="20.100000000000001" customHeight="1" x14ac:dyDescent="0.25">
      <c r="A43" s="4"/>
      <c r="B43" s="4"/>
      <c r="C43" s="72"/>
      <c r="D43" s="72"/>
      <c r="Z43" s="4"/>
    </row>
    <row r="44" spans="1:26" s="6" customFormat="1" ht="20.100000000000001" customHeight="1" x14ac:dyDescent="0.25">
      <c r="A44" s="4"/>
      <c r="B44" s="4"/>
      <c r="C44" s="72"/>
      <c r="D44" s="72"/>
      <c r="Z44" s="4"/>
    </row>
    <row r="45" spans="1:26" s="6" customFormat="1" ht="20.100000000000001" customHeight="1" x14ac:dyDescent="0.25">
      <c r="A45" s="4"/>
      <c r="B45" s="4"/>
      <c r="C45" s="72"/>
      <c r="D45" s="72"/>
      <c r="Z45" s="4"/>
    </row>
    <row r="46" spans="1:26" s="6" customFormat="1" ht="20.100000000000001" customHeight="1" x14ac:dyDescent="0.25">
      <c r="A46" s="4"/>
      <c r="B46" s="4"/>
      <c r="C46" s="72"/>
      <c r="D46" s="72"/>
      <c r="Z46" s="4"/>
    </row>
    <row r="47" spans="1:26" s="6" customFormat="1" ht="20.100000000000001" customHeight="1" x14ac:dyDescent="0.25">
      <c r="A47" s="4"/>
      <c r="B47" s="4"/>
      <c r="C47" s="72"/>
      <c r="D47" s="72"/>
      <c r="Z47" s="4"/>
    </row>
    <row r="48" spans="1:26" s="6" customFormat="1" ht="20.100000000000001" customHeight="1" x14ac:dyDescent="0.25">
      <c r="A48" s="4"/>
      <c r="B48" s="4"/>
      <c r="C48" s="72"/>
      <c r="D48" s="72"/>
      <c r="Z48" s="4"/>
    </row>
    <row r="49" spans="1:26" s="6" customFormat="1" ht="20.100000000000001" customHeight="1" x14ac:dyDescent="0.25">
      <c r="A49" s="4"/>
      <c r="B49" s="4"/>
      <c r="C49" s="72"/>
      <c r="D49" s="72"/>
      <c r="Z49" s="4"/>
    </row>
    <row r="50" spans="1:26" s="6" customFormat="1" ht="20.100000000000001" customHeight="1" x14ac:dyDescent="0.25">
      <c r="A50" s="4"/>
      <c r="B50" s="4"/>
      <c r="C50" s="72"/>
      <c r="D50" s="72"/>
      <c r="Z50" s="4"/>
    </row>
    <row r="51" spans="1:26" s="6" customFormat="1" ht="20.100000000000001" customHeight="1" x14ac:dyDescent="0.25">
      <c r="A51" s="4"/>
      <c r="B51" s="4"/>
      <c r="C51" s="72"/>
      <c r="D51" s="72"/>
      <c r="Z51" s="4"/>
    </row>
    <row r="52" spans="1:26" s="6" customFormat="1" ht="20.100000000000001" customHeight="1" x14ac:dyDescent="0.25">
      <c r="A52" s="4"/>
      <c r="B52" s="4"/>
      <c r="C52" s="72"/>
      <c r="D52" s="72"/>
      <c r="Z52" s="4"/>
    </row>
    <row r="53" spans="1:26" s="6" customFormat="1" ht="20.100000000000001" customHeight="1" x14ac:dyDescent="0.25">
      <c r="A53" s="4"/>
      <c r="B53" s="4"/>
      <c r="C53" s="72"/>
      <c r="D53" s="72"/>
      <c r="Z53" s="4"/>
    </row>
    <row r="54" spans="1:26" s="6" customFormat="1" ht="20.100000000000001" customHeight="1" x14ac:dyDescent="0.25">
      <c r="A54" s="4"/>
      <c r="B54" s="4"/>
      <c r="C54" s="72"/>
      <c r="D54" s="72"/>
      <c r="Z54" s="4"/>
    </row>
    <row r="55" spans="1:26" s="6" customFormat="1" ht="20.100000000000001" customHeight="1" x14ac:dyDescent="0.25">
      <c r="A55" s="4"/>
      <c r="B55" s="4"/>
      <c r="C55" s="72"/>
      <c r="D55" s="72"/>
      <c r="Z55" s="4"/>
    </row>
    <row r="56" spans="1:26" s="6" customFormat="1" ht="20.100000000000001" customHeight="1" x14ac:dyDescent="0.25">
      <c r="A56" s="4"/>
      <c r="B56" s="4"/>
      <c r="C56" s="72"/>
      <c r="D56" s="72"/>
      <c r="Z56" s="4"/>
    </row>
    <row r="57" spans="1:26" s="6" customFormat="1" ht="20.100000000000001" customHeight="1" x14ac:dyDescent="0.25">
      <c r="A57" s="4"/>
      <c r="B57" s="4"/>
      <c r="C57" s="72"/>
      <c r="D57" s="72"/>
      <c r="Z57" s="4"/>
    </row>
    <row r="58" spans="1:26" s="6" customFormat="1" ht="15" customHeight="1" x14ac:dyDescent="0.25">
      <c r="A58" s="4"/>
      <c r="B58" s="4"/>
      <c r="C58" s="72"/>
      <c r="D58" s="72"/>
      <c r="Z58" s="4"/>
    </row>
  </sheetData>
  <mergeCells count="31">
    <mergeCell ref="A1:D1"/>
    <mergeCell ref="G1:N1"/>
    <mergeCell ref="Q1:R1"/>
    <mergeCell ref="S1:U1"/>
    <mergeCell ref="A2:A31"/>
    <mergeCell ref="B2:B3"/>
    <mergeCell ref="C2:D2"/>
    <mergeCell ref="E2:F2"/>
    <mergeCell ref="G2:H2"/>
    <mergeCell ref="I2:J2"/>
    <mergeCell ref="W2:X2"/>
    <mergeCell ref="Y2:Z2"/>
    <mergeCell ref="A32:B32"/>
    <mergeCell ref="C32:D32"/>
    <mergeCell ref="E32:F32"/>
    <mergeCell ref="G32:H32"/>
    <mergeCell ref="I32:J32"/>
    <mergeCell ref="K32:L32"/>
    <mergeCell ref="M32:N32"/>
    <mergeCell ref="O32:P32"/>
    <mergeCell ref="K2:L2"/>
    <mergeCell ref="M2:N2"/>
    <mergeCell ref="O2:P2"/>
    <mergeCell ref="Q2:R2"/>
    <mergeCell ref="S2:T2"/>
    <mergeCell ref="U2:V2"/>
    <mergeCell ref="Q32:R32"/>
    <mergeCell ref="S32:T32"/>
    <mergeCell ref="U32:V32"/>
    <mergeCell ref="W32:X32"/>
    <mergeCell ref="Y32:Z32"/>
  </mergeCells>
  <conditionalFormatting sqref="A1:D1">
    <cfRule type="cellIs" dxfId="8" priority="1" stopIfTrue="1" operator="equal">
      <formula>0</formula>
    </cfRule>
  </conditionalFormatting>
  <pageMargins left="0.74803149606299213" right="0.51181102362204722" top="1.1417322834645669" bottom="0.82677165354330717" header="0.70866141732283472" footer="0.47244094488188981"/>
  <pageSetup paperSize="9" scale="56" orientation="landscape" r:id="rId1"/>
  <headerFooter alignWithMargins="0">
    <oddHeader>&amp;L&amp;F&amp;RRugby Verband Bayern</oddHeader>
    <oddFooter>&amp;L&amp;A&amp;CSeite &amp;P von &amp;N&amp;R&amp;D</oddFooter>
  </headerFooter>
  <ignoredErrors>
    <ignoredError sqref="O22 Q23 Q26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tabSelected="1" view="pageBreakPreview" zoomScale="75" zoomScaleNormal="6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8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47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ht="30" customHeight="1" thickTop="1" x14ac:dyDescent="0.25">
      <c r="A2" s="247" t="s">
        <v>2</v>
      </c>
      <c r="B2" s="250" t="s">
        <v>4</v>
      </c>
      <c r="C2" s="243" t="s">
        <v>5</v>
      </c>
      <c r="D2" s="243"/>
      <c r="E2" s="243" t="s">
        <v>6</v>
      </c>
      <c r="F2" s="243"/>
      <c r="G2" s="243" t="s">
        <v>7</v>
      </c>
      <c r="H2" s="243"/>
      <c r="I2" s="243" t="s">
        <v>8</v>
      </c>
      <c r="J2" s="243"/>
      <c r="K2" s="243" t="s">
        <v>9</v>
      </c>
      <c r="L2" s="243"/>
      <c r="M2" s="243" t="s">
        <v>10</v>
      </c>
      <c r="N2" s="243"/>
      <c r="O2" s="243" t="s">
        <v>11</v>
      </c>
      <c r="P2" s="243"/>
      <c r="Q2" s="243" t="s">
        <v>12</v>
      </c>
      <c r="R2" s="243"/>
      <c r="S2" s="243" t="s">
        <v>13</v>
      </c>
      <c r="T2" s="243"/>
      <c r="U2" s="243" t="s">
        <v>14</v>
      </c>
      <c r="V2" s="243"/>
      <c r="W2" s="243" t="s">
        <v>15</v>
      </c>
      <c r="X2" s="243"/>
      <c r="Y2" s="243" t="s">
        <v>16</v>
      </c>
      <c r="Z2" s="252"/>
    </row>
    <row r="3" spans="1:26" ht="24.9" customHeight="1" x14ac:dyDescent="0.25">
      <c r="A3" s="248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48"/>
      <c r="B4" s="90" t="s">
        <v>90</v>
      </c>
      <c r="C4" s="144">
        <v>3.6</v>
      </c>
      <c r="D4" s="145">
        <v>25</v>
      </c>
      <c r="E4" s="144"/>
      <c r="F4" s="145"/>
      <c r="G4" s="144"/>
      <c r="H4" s="145"/>
      <c r="I4" s="144"/>
      <c r="J4" s="145"/>
      <c r="K4" s="65"/>
      <c r="L4" s="66"/>
      <c r="M4" s="65"/>
      <c r="N4" s="66"/>
      <c r="O4" s="65"/>
      <c r="P4" s="66"/>
      <c r="Q4" s="65"/>
      <c r="R4" s="66"/>
      <c r="S4" s="65"/>
      <c r="T4" s="66"/>
      <c r="U4" s="97"/>
      <c r="V4" s="98"/>
      <c r="W4" s="97"/>
      <c r="X4" s="98"/>
      <c r="Y4" s="97"/>
      <c r="Z4" s="100"/>
    </row>
    <row r="5" spans="1:26" ht="20.100000000000001" customHeight="1" x14ac:dyDescent="0.25">
      <c r="A5" s="248"/>
      <c r="B5" s="92" t="s">
        <v>94</v>
      </c>
      <c r="C5" s="147"/>
      <c r="D5" s="146"/>
      <c r="E5" s="147">
        <v>141.25</v>
      </c>
      <c r="F5" s="146">
        <v>1</v>
      </c>
      <c r="G5" s="147"/>
      <c r="H5" s="146"/>
      <c r="I5" s="147"/>
      <c r="J5" s="146"/>
      <c r="K5" s="69"/>
      <c r="L5" s="67"/>
      <c r="M5" s="69"/>
      <c r="N5" s="67"/>
      <c r="O5" s="69"/>
      <c r="P5" s="67"/>
      <c r="Q5" s="69"/>
      <c r="R5" s="67"/>
      <c r="S5" s="69"/>
      <c r="T5" s="67"/>
      <c r="U5" s="101"/>
      <c r="V5" s="99"/>
      <c r="W5" s="101"/>
      <c r="X5" s="99"/>
      <c r="Y5" s="101"/>
      <c r="Z5" s="102"/>
    </row>
    <row r="6" spans="1:26" ht="20.100000000000001" customHeight="1" x14ac:dyDescent="0.25">
      <c r="A6" s="248"/>
      <c r="B6" s="92" t="s">
        <v>94</v>
      </c>
      <c r="C6" s="147"/>
      <c r="D6" s="146"/>
      <c r="E6" s="147">
        <v>77</v>
      </c>
      <c r="F6" s="146">
        <v>15</v>
      </c>
      <c r="G6" s="147"/>
      <c r="H6" s="146"/>
      <c r="I6" s="147"/>
      <c r="J6" s="146"/>
      <c r="K6" s="69"/>
      <c r="L6" s="67"/>
      <c r="M6" s="69"/>
      <c r="N6" s="67"/>
      <c r="O6" s="69"/>
      <c r="P6" s="67"/>
      <c r="Q6" s="69"/>
      <c r="R6" s="67"/>
      <c r="S6" s="69"/>
      <c r="T6" s="67"/>
      <c r="U6" s="101"/>
      <c r="V6" s="99"/>
      <c r="W6" s="101"/>
      <c r="X6" s="99"/>
      <c r="Y6" s="101"/>
      <c r="Z6" s="102"/>
    </row>
    <row r="7" spans="1:26" ht="20.100000000000001" customHeight="1" x14ac:dyDescent="0.25">
      <c r="A7" s="248"/>
      <c r="B7" s="92" t="s">
        <v>94</v>
      </c>
      <c r="C7" s="154"/>
      <c r="D7" s="156"/>
      <c r="E7" s="154">
        <v>23.5</v>
      </c>
      <c r="F7" s="156">
        <v>19</v>
      </c>
      <c r="G7" s="154"/>
      <c r="H7" s="156"/>
      <c r="I7" s="154"/>
      <c r="J7" s="156"/>
      <c r="K7" s="154"/>
      <c r="L7" s="156"/>
      <c r="M7" s="154"/>
      <c r="N7" s="156"/>
      <c r="O7" s="69"/>
      <c r="P7" s="67"/>
      <c r="Q7" s="69"/>
      <c r="R7" s="67"/>
      <c r="S7" s="69"/>
      <c r="T7" s="67"/>
      <c r="U7" s="101"/>
      <c r="V7" s="99"/>
      <c r="W7" s="101"/>
      <c r="X7" s="99"/>
      <c r="Y7" s="101"/>
      <c r="Z7" s="102"/>
    </row>
    <row r="8" spans="1:26" ht="20.100000000000001" customHeight="1" x14ac:dyDescent="0.25">
      <c r="A8" s="248"/>
      <c r="B8" s="92" t="s">
        <v>96</v>
      </c>
      <c r="C8" s="163"/>
      <c r="D8" s="162"/>
      <c r="E8" s="163">
        <v>34</v>
      </c>
      <c r="F8" s="162">
        <v>15</v>
      </c>
      <c r="G8" s="163"/>
      <c r="H8" s="162"/>
      <c r="I8" s="163"/>
      <c r="J8" s="162"/>
      <c r="K8" s="163"/>
      <c r="L8" s="162"/>
      <c r="M8" s="163"/>
      <c r="N8" s="178"/>
      <c r="O8" s="69"/>
      <c r="P8" s="67"/>
      <c r="Q8" s="69"/>
      <c r="R8" s="67"/>
      <c r="S8" s="69"/>
      <c r="T8" s="67"/>
      <c r="U8" s="101"/>
      <c r="V8" s="99"/>
      <c r="W8" s="101"/>
      <c r="X8" s="99"/>
      <c r="Y8" s="101"/>
      <c r="Z8" s="102"/>
    </row>
    <row r="9" spans="1:26" ht="20.100000000000001" customHeight="1" x14ac:dyDescent="0.25">
      <c r="A9" s="248"/>
      <c r="B9" s="89" t="s">
        <v>97</v>
      </c>
      <c r="C9" s="154"/>
      <c r="D9" s="156"/>
      <c r="E9" s="154">
        <v>50</v>
      </c>
      <c r="F9" s="156">
        <v>15</v>
      </c>
      <c r="G9" s="163"/>
      <c r="H9" s="162"/>
      <c r="I9" s="163"/>
      <c r="J9" s="162"/>
      <c r="K9" s="163"/>
      <c r="L9" s="162"/>
      <c r="M9" s="163"/>
      <c r="N9" s="162"/>
      <c r="O9" s="163"/>
      <c r="P9" s="162"/>
      <c r="Q9" s="163"/>
      <c r="R9" s="162"/>
      <c r="S9" s="163"/>
      <c r="T9" s="162"/>
      <c r="U9" s="163"/>
      <c r="V9" s="162"/>
      <c r="W9" s="163"/>
      <c r="X9" s="162"/>
      <c r="Y9" s="163"/>
      <c r="Z9" s="111"/>
    </row>
    <row r="10" spans="1:26" ht="20.100000000000001" customHeight="1" x14ac:dyDescent="0.25">
      <c r="A10" s="248"/>
      <c r="B10" s="92" t="s">
        <v>99</v>
      </c>
      <c r="C10" s="163"/>
      <c r="D10" s="162"/>
      <c r="E10" s="163"/>
      <c r="F10" s="162"/>
      <c r="G10" s="163">
        <v>130</v>
      </c>
      <c r="H10" s="162">
        <v>11</v>
      </c>
      <c r="I10" s="163"/>
      <c r="J10" s="162"/>
      <c r="K10" s="163"/>
      <c r="L10" s="162"/>
      <c r="M10" s="163"/>
      <c r="N10" s="162"/>
      <c r="O10" s="163"/>
      <c r="P10" s="162"/>
      <c r="Q10" s="163"/>
      <c r="R10" s="162"/>
      <c r="S10" s="163"/>
      <c r="T10" s="162"/>
      <c r="U10" s="163"/>
      <c r="V10" s="162"/>
      <c r="W10" s="163"/>
      <c r="X10" s="162"/>
      <c r="Y10" s="163"/>
      <c r="Z10" s="111"/>
    </row>
    <row r="11" spans="1:26" ht="20.100000000000001" customHeight="1" x14ac:dyDescent="0.25">
      <c r="A11" s="248"/>
      <c r="B11" s="92" t="s">
        <v>102</v>
      </c>
      <c r="C11" s="163"/>
      <c r="D11" s="162"/>
      <c r="E11" s="163"/>
      <c r="F11" s="162"/>
      <c r="G11" s="163">
        <v>1084.29</v>
      </c>
      <c r="H11" s="162">
        <v>24</v>
      </c>
      <c r="I11" s="163"/>
      <c r="J11" s="162"/>
      <c r="K11" s="163"/>
      <c r="L11" s="162"/>
      <c r="M11" s="163"/>
      <c r="N11" s="162"/>
      <c r="O11" s="163"/>
      <c r="P11" s="162"/>
      <c r="Q11" s="163"/>
      <c r="R11" s="162"/>
      <c r="S11" s="163"/>
      <c r="T11" s="162"/>
      <c r="U11" s="163"/>
      <c r="V11" s="162"/>
      <c r="W11" s="163"/>
      <c r="X11" s="162"/>
      <c r="Y11" s="163"/>
      <c r="Z11" s="111"/>
    </row>
    <row r="12" spans="1:26" ht="20.100000000000001" customHeight="1" x14ac:dyDescent="0.25">
      <c r="A12" s="248"/>
      <c r="B12" s="92" t="s">
        <v>109</v>
      </c>
      <c r="C12" s="163"/>
      <c r="D12" s="162"/>
      <c r="E12" s="163"/>
      <c r="F12" s="162"/>
      <c r="G12" s="163"/>
      <c r="H12" s="162"/>
      <c r="I12" s="163"/>
      <c r="J12" s="162"/>
      <c r="K12" s="163">
        <v>102.46</v>
      </c>
      <c r="L12" s="162">
        <v>18</v>
      </c>
      <c r="M12" s="163"/>
      <c r="N12" s="162"/>
      <c r="O12" s="163"/>
      <c r="P12" s="162"/>
      <c r="Q12" s="163"/>
      <c r="R12" s="162"/>
      <c r="S12" s="163"/>
      <c r="T12" s="162"/>
      <c r="U12" s="163"/>
      <c r="V12" s="162"/>
      <c r="W12" s="163"/>
      <c r="X12" s="162"/>
      <c r="Y12" s="163"/>
      <c r="Z12" s="111"/>
    </row>
    <row r="13" spans="1:26" ht="20.100000000000001" customHeight="1" x14ac:dyDescent="0.25">
      <c r="A13" s="248"/>
      <c r="B13" s="92" t="s">
        <v>109</v>
      </c>
      <c r="C13" s="163"/>
      <c r="D13" s="162"/>
      <c r="E13" s="163"/>
      <c r="F13" s="162"/>
      <c r="G13" s="163"/>
      <c r="H13" s="162"/>
      <c r="I13" s="163"/>
      <c r="J13" s="162"/>
      <c r="K13" s="163"/>
      <c r="L13" s="162"/>
      <c r="M13" s="163">
        <v>101.07</v>
      </c>
      <c r="N13" s="162">
        <v>14</v>
      </c>
      <c r="O13" s="163">
        <v>70</v>
      </c>
      <c r="P13" s="162">
        <v>27</v>
      </c>
      <c r="Q13" s="163"/>
      <c r="R13" s="162"/>
      <c r="S13" s="163"/>
      <c r="T13" s="162"/>
      <c r="U13" s="163"/>
      <c r="V13" s="162"/>
      <c r="W13" s="163"/>
      <c r="X13" s="162"/>
      <c r="Y13" s="163"/>
      <c r="Z13" s="111"/>
    </row>
    <row r="14" spans="1:26" ht="20.100000000000001" customHeight="1" x14ac:dyDescent="0.25">
      <c r="A14" s="248"/>
      <c r="B14" s="92" t="s">
        <v>115</v>
      </c>
      <c r="C14" s="147"/>
      <c r="D14" s="146"/>
      <c r="E14" s="147"/>
      <c r="F14" s="146"/>
      <c r="G14" s="147"/>
      <c r="H14" s="146"/>
      <c r="I14" s="147"/>
      <c r="J14" s="146"/>
      <c r="K14" s="69"/>
      <c r="L14" s="67"/>
      <c r="M14" s="69">
        <v>182</v>
      </c>
      <c r="N14" s="67">
        <v>14</v>
      </c>
      <c r="O14" s="69"/>
      <c r="P14" s="67"/>
      <c r="Q14" s="69"/>
      <c r="R14" s="67"/>
      <c r="S14" s="69"/>
      <c r="T14" s="67"/>
      <c r="U14" s="101"/>
      <c r="V14" s="99"/>
      <c r="W14" s="101"/>
      <c r="X14" s="99"/>
      <c r="Y14" s="101"/>
      <c r="Z14" s="102"/>
    </row>
    <row r="15" spans="1:26" ht="20.100000000000001" customHeight="1" x14ac:dyDescent="0.25">
      <c r="A15" s="248"/>
      <c r="B15" s="92" t="s">
        <v>116</v>
      </c>
      <c r="C15" s="147"/>
      <c r="D15" s="146"/>
      <c r="E15" s="147"/>
      <c r="F15" s="146"/>
      <c r="G15" s="147"/>
      <c r="H15" s="146"/>
      <c r="I15" s="147"/>
      <c r="J15" s="146"/>
      <c r="K15" s="69"/>
      <c r="L15" s="67"/>
      <c r="M15" s="69">
        <v>421.42</v>
      </c>
      <c r="N15" s="67">
        <v>14</v>
      </c>
      <c r="O15" s="69"/>
      <c r="P15" s="67"/>
      <c r="Q15" s="69"/>
      <c r="R15" s="67"/>
      <c r="S15" s="69"/>
      <c r="T15" s="67"/>
      <c r="U15" s="101"/>
      <c r="V15" s="99"/>
      <c r="W15" s="101"/>
      <c r="X15" s="99"/>
      <c r="Y15" s="101"/>
      <c r="Z15" s="102"/>
    </row>
    <row r="16" spans="1:26" ht="20.100000000000001" customHeight="1" x14ac:dyDescent="0.25">
      <c r="A16" s="248"/>
      <c r="B16" s="92" t="s">
        <v>120</v>
      </c>
      <c r="C16" s="148"/>
      <c r="D16" s="149"/>
      <c r="E16" s="148"/>
      <c r="F16" s="149"/>
      <c r="G16" s="148"/>
      <c r="H16" s="149"/>
      <c r="I16" s="148"/>
      <c r="J16" s="149"/>
      <c r="K16" s="73"/>
      <c r="L16" s="78"/>
      <c r="M16" s="73"/>
      <c r="N16" s="78"/>
      <c r="O16" s="73">
        <v>25</v>
      </c>
      <c r="P16" s="78">
        <v>13</v>
      </c>
      <c r="Q16" s="73"/>
      <c r="R16" s="78"/>
      <c r="S16" s="73"/>
      <c r="T16" s="78"/>
      <c r="U16" s="103"/>
      <c r="V16" s="104"/>
      <c r="W16" s="103"/>
      <c r="X16" s="104"/>
      <c r="Y16" s="103"/>
      <c r="Z16" s="105"/>
    </row>
    <row r="17" spans="1:26" ht="20.100000000000001" customHeight="1" x14ac:dyDescent="0.25">
      <c r="A17" s="248"/>
      <c r="B17" s="92" t="s">
        <v>122</v>
      </c>
      <c r="C17" s="148"/>
      <c r="D17" s="149"/>
      <c r="E17" s="148"/>
      <c r="F17" s="149"/>
      <c r="G17" s="148"/>
      <c r="H17" s="149"/>
      <c r="I17" s="148"/>
      <c r="J17" s="149"/>
      <c r="K17" s="73"/>
      <c r="L17" s="78"/>
      <c r="M17" s="73"/>
      <c r="N17" s="78"/>
      <c r="O17" s="73">
        <v>166.6</v>
      </c>
      <c r="P17" s="78">
        <v>13</v>
      </c>
      <c r="Q17" s="73"/>
      <c r="R17" s="78"/>
      <c r="S17" s="73"/>
      <c r="T17" s="78"/>
      <c r="U17" s="103"/>
      <c r="V17" s="104"/>
      <c r="W17" s="103"/>
      <c r="X17" s="104"/>
      <c r="Y17" s="103"/>
      <c r="Z17" s="105"/>
    </row>
    <row r="18" spans="1:26" ht="20.100000000000001" customHeight="1" x14ac:dyDescent="0.25">
      <c r="A18" s="248"/>
      <c r="B18" s="92" t="s">
        <v>123</v>
      </c>
      <c r="C18" s="148"/>
      <c r="D18" s="149"/>
      <c r="E18" s="148"/>
      <c r="F18" s="149"/>
      <c r="G18" s="148"/>
      <c r="H18" s="149"/>
      <c r="I18" s="148"/>
      <c r="J18" s="149"/>
      <c r="K18" s="73"/>
      <c r="L18" s="78"/>
      <c r="M18" s="73"/>
      <c r="N18" s="78"/>
      <c r="O18" s="73">
        <v>212.8</v>
      </c>
      <c r="P18" s="78">
        <v>13</v>
      </c>
      <c r="Q18" s="73"/>
      <c r="R18" s="78"/>
      <c r="S18" s="73"/>
      <c r="T18" s="78"/>
      <c r="U18" s="103"/>
      <c r="V18" s="104"/>
      <c r="W18" s="103"/>
      <c r="X18" s="104"/>
      <c r="Y18" s="103"/>
      <c r="Z18" s="105"/>
    </row>
    <row r="19" spans="1:26" ht="20.100000000000001" customHeight="1" x14ac:dyDescent="0.25">
      <c r="A19" s="248"/>
      <c r="B19" s="92" t="s">
        <v>131</v>
      </c>
      <c r="C19" s="148"/>
      <c r="D19" s="149"/>
      <c r="E19" s="148"/>
      <c r="F19" s="149"/>
      <c r="G19" s="148"/>
      <c r="H19" s="149"/>
      <c r="I19" s="148"/>
      <c r="J19" s="149"/>
      <c r="K19" s="73"/>
      <c r="L19" s="78"/>
      <c r="M19" s="73"/>
      <c r="N19" s="78"/>
      <c r="O19" s="73"/>
      <c r="P19" s="78"/>
      <c r="Q19" s="73">
        <v>49.2</v>
      </c>
      <c r="R19" s="78">
        <v>2</v>
      </c>
      <c r="S19" s="73"/>
      <c r="T19" s="78"/>
      <c r="U19" s="103"/>
      <c r="V19" s="104"/>
      <c r="W19" s="103"/>
      <c r="X19" s="104"/>
      <c r="Y19" s="128"/>
      <c r="Z19" s="129"/>
    </row>
    <row r="20" spans="1:26" ht="20.100000000000001" customHeight="1" x14ac:dyDescent="0.25">
      <c r="A20" s="248"/>
      <c r="B20" s="92" t="s">
        <v>144</v>
      </c>
      <c r="C20" s="148"/>
      <c r="D20" s="149"/>
      <c r="E20" s="148"/>
      <c r="F20" s="149"/>
      <c r="G20" s="148"/>
      <c r="H20" s="149"/>
      <c r="I20" s="148"/>
      <c r="J20" s="149"/>
      <c r="K20" s="73"/>
      <c r="L20" s="78"/>
      <c r="M20" s="73"/>
      <c r="N20" s="78"/>
      <c r="O20" s="73"/>
      <c r="P20" s="78"/>
      <c r="Q20" s="73"/>
      <c r="R20" s="78"/>
      <c r="S20" s="73">
        <v>299.39999999999998</v>
      </c>
      <c r="T20" s="78">
        <v>27</v>
      </c>
      <c r="U20" s="103"/>
      <c r="V20" s="104"/>
      <c r="W20" s="103"/>
      <c r="X20" s="104"/>
      <c r="Y20" s="103"/>
      <c r="Z20" s="105"/>
    </row>
    <row r="21" spans="1:26" ht="20.100000000000001" customHeight="1" x14ac:dyDescent="0.25">
      <c r="A21" s="248"/>
      <c r="B21" s="89" t="s">
        <v>148</v>
      </c>
      <c r="C21" s="73"/>
      <c r="D21" s="78"/>
      <c r="E21" s="73"/>
      <c r="F21" s="78"/>
      <c r="G21" s="73"/>
      <c r="H21" s="78"/>
      <c r="I21" s="73"/>
      <c r="J21" s="78"/>
      <c r="K21" s="73"/>
      <c r="L21" s="78"/>
      <c r="M21" s="73"/>
      <c r="N21" s="78"/>
      <c r="O21" s="73"/>
      <c r="P21" s="78"/>
      <c r="Q21" s="73"/>
      <c r="R21" s="78"/>
      <c r="S21" s="73"/>
      <c r="T21" s="78"/>
      <c r="U21" s="103">
        <v>50.17</v>
      </c>
      <c r="V21" s="104">
        <v>10</v>
      </c>
      <c r="W21" s="118"/>
      <c r="X21" s="119"/>
      <c r="Y21" s="103"/>
      <c r="Z21" s="105"/>
    </row>
    <row r="22" spans="1:26" ht="20.100000000000001" customHeight="1" x14ac:dyDescent="0.25">
      <c r="A22" s="248"/>
      <c r="B22" s="89" t="s">
        <v>152</v>
      </c>
      <c r="C22" s="73"/>
      <c r="D22" s="78"/>
      <c r="E22" s="73"/>
      <c r="F22" s="78"/>
      <c r="G22" s="73"/>
      <c r="H22" s="78"/>
      <c r="I22" s="73"/>
      <c r="J22" s="78"/>
      <c r="K22" s="73"/>
      <c r="L22" s="78"/>
      <c r="M22" s="73"/>
      <c r="N22" s="78"/>
      <c r="O22" s="73"/>
      <c r="P22" s="78"/>
      <c r="Q22" s="73"/>
      <c r="R22" s="78"/>
      <c r="S22" s="73"/>
      <c r="T22" s="78"/>
      <c r="U22" s="103"/>
      <c r="V22" s="104"/>
      <c r="W22" s="118">
        <v>49.27</v>
      </c>
      <c r="X22" s="119">
        <v>15</v>
      </c>
      <c r="Y22" s="103"/>
      <c r="Z22" s="105"/>
    </row>
    <row r="23" spans="1:26" ht="20.100000000000001" customHeight="1" x14ac:dyDescent="0.25">
      <c r="A23" s="248"/>
      <c r="B23" s="89" t="s">
        <v>156</v>
      </c>
      <c r="C23" s="73"/>
      <c r="D23" s="78"/>
      <c r="E23" s="73"/>
      <c r="F23" s="78"/>
      <c r="G23" s="73"/>
      <c r="H23" s="78"/>
      <c r="I23" s="73"/>
      <c r="J23" s="78"/>
      <c r="K23" s="73"/>
      <c r="L23" s="78"/>
      <c r="M23" s="73"/>
      <c r="N23" s="78"/>
      <c r="O23" s="73"/>
      <c r="P23" s="78"/>
      <c r="Q23" s="73"/>
      <c r="R23" s="78"/>
      <c r="S23" s="73"/>
      <c r="T23" s="78"/>
      <c r="U23" s="103"/>
      <c r="V23" s="104"/>
      <c r="W23" s="118">
        <v>50</v>
      </c>
      <c r="X23" s="119">
        <v>21</v>
      </c>
      <c r="Y23" s="103"/>
      <c r="Z23" s="105"/>
    </row>
    <row r="24" spans="1:26" ht="20.100000000000001" customHeight="1" x14ac:dyDescent="0.25">
      <c r="A24" s="248"/>
      <c r="B24" s="89" t="s">
        <v>159</v>
      </c>
      <c r="C24" s="73"/>
      <c r="D24" s="78"/>
      <c r="E24" s="73"/>
      <c r="F24" s="78"/>
      <c r="G24" s="73"/>
      <c r="H24" s="78"/>
      <c r="I24" s="73"/>
      <c r="J24" s="187"/>
      <c r="K24" s="188"/>
      <c r="L24" s="78"/>
      <c r="M24" s="73"/>
      <c r="N24" s="78"/>
      <c r="O24" s="73"/>
      <c r="P24" s="78"/>
      <c r="Q24" s="73"/>
      <c r="R24" s="78"/>
      <c r="S24" s="73"/>
      <c r="T24" s="78"/>
      <c r="U24" s="103"/>
      <c r="V24" s="104"/>
      <c r="W24" s="118"/>
      <c r="X24" s="119"/>
      <c r="Y24" s="103">
        <v>1190</v>
      </c>
      <c r="Z24" s="105">
        <v>9</v>
      </c>
    </row>
    <row r="25" spans="1:26" ht="20.100000000000001" customHeight="1" x14ac:dyDescent="0.25">
      <c r="A25" s="248"/>
      <c r="B25" s="89" t="s">
        <v>160</v>
      </c>
      <c r="C25" s="73"/>
      <c r="D25" s="78"/>
      <c r="E25" s="73"/>
      <c r="F25" s="78"/>
      <c r="G25" s="73"/>
      <c r="H25" s="78"/>
      <c r="I25" s="73"/>
      <c r="J25" s="78"/>
      <c r="K25" s="73"/>
      <c r="L25" s="78"/>
      <c r="M25" s="73"/>
      <c r="N25" s="78"/>
      <c r="O25" s="73"/>
      <c r="P25" s="78"/>
      <c r="Q25" s="73"/>
      <c r="R25" s="78"/>
      <c r="S25" s="73"/>
      <c r="T25" s="78"/>
      <c r="U25" s="103"/>
      <c r="V25" s="104"/>
      <c r="W25" s="120"/>
      <c r="X25" s="121"/>
      <c r="Y25" s="103">
        <v>38.450000000000003</v>
      </c>
      <c r="Z25" s="105">
        <v>12</v>
      </c>
    </row>
    <row r="26" spans="1:26" ht="20.100000000000001" customHeight="1" x14ac:dyDescent="0.25">
      <c r="A26" s="248"/>
      <c r="B26" s="89"/>
      <c r="C26" s="73"/>
      <c r="D26" s="78"/>
      <c r="E26" s="73"/>
      <c r="F26" s="78"/>
      <c r="G26" s="73"/>
      <c r="H26" s="78"/>
      <c r="I26" s="73"/>
      <c r="J26" s="78"/>
      <c r="K26" s="73"/>
      <c r="L26" s="78"/>
      <c r="M26" s="73"/>
      <c r="N26" s="78"/>
      <c r="O26" s="73"/>
      <c r="P26" s="78"/>
      <c r="Q26" s="73"/>
      <c r="R26" s="78"/>
      <c r="S26" s="73"/>
      <c r="T26" s="78"/>
      <c r="U26" s="103"/>
      <c r="V26" s="104"/>
      <c r="W26" s="120"/>
      <c r="X26" s="121"/>
      <c r="Y26" s="103"/>
      <c r="Z26" s="105"/>
    </row>
    <row r="27" spans="1:26" ht="20.100000000000001" customHeight="1" x14ac:dyDescent="0.25">
      <c r="A27" s="248"/>
      <c r="B27" s="89"/>
      <c r="C27" s="73"/>
      <c r="D27" s="78"/>
      <c r="E27" s="73"/>
      <c r="F27" s="78"/>
      <c r="G27" s="73"/>
      <c r="H27" s="78"/>
      <c r="I27" s="73"/>
      <c r="J27" s="78"/>
      <c r="K27" s="73"/>
      <c r="L27" s="78"/>
      <c r="M27" s="73"/>
      <c r="N27" s="78"/>
      <c r="O27" s="73"/>
      <c r="P27" s="78"/>
      <c r="Q27" s="73"/>
      <c r="R27" s="78"/>
      <c r="S27" s="73"/>
      <c r="T27" s="78"/>
      <c r="U27" s="103"/>
      <c r="V27" s="104"/>
      <c r="W27" s="103"/>
      <c r="X27" s="104"/>
      <c r="Y27" s="103"/>
      <c r="Z27" s="105"/>
    </row>
    <row r="28" spans="1:26" ht="20.100000000000001" customHeight="1" x14ac:dyDescent="0.25">
      <c r="A28" s="248"/>
      <c r="B28" s="89"/>
      <c r="C28" s="73"/>
      <c r="D28" s="78"/>
      <c r="E28" s="73"/>
      <c r="F28" s="78"/>
      <c r="G28" s="73"/>
      <c r="H28" s="78"/>
      <c r="I28" s="73"/>
      <c r="J28" s="78"/>
      <c r="K28" s="73"/>
      <c r="L28" s="78"/>
      <c r="M28" s="73"/>
      <c r="N28" s="78"/>
      <c r="O28" s="73"/>
      <c r="P28" s="78"/>
      <c r="Q28" s="73"/>
      <c r="R28" s="78"/>
      <c r="S28" s="73"/>
      <c r="T28" s="78"/>
      <c r="U28" s="103"/>
      <c r="V28" s="104"/>
      <c r="W28" s="103"/>
      <c r="X28" s="104"/>
      <c r="Y28" s="122"/>
      <c r="Z28" s="123"/>
    </row>
    <row r="29" spans="1:26" ht="20.100000000000001" customHeight="1" x14ac:dyDescent="0.25">
      <c r="A29" s="248"/>
      <c r="B29" s="89"/>
      <c r="C29" s="73"/>
      <c r="D29" s="78"/>
      <c r="E29" s="73"/>
      <c r="F29" s="78"/>
      <c r="G29" s="73"/>
      <c r="H29" s="78"/>
      <c r="I29" s="73"/>
      <c r="J29" s="78"/>
      <c r="K29" s="73"/>
      <c r="L29" s="78"/>
      <c r="M29" s="73"/>
      <c r="N29" s="78"/>
      <c r="O29" s="73"/>
      <c r="P29" s="78"/>
      <c r="Q29" s="73"/>
      <c r="R29" s="78"/>
      <c r="S29" s="73"/>
      <c r="T29" s="78"/>
      <c r="U29" s="103"/>
      <c r="V29" s="104"/>
      <c r="W29" s="103"/>
      <c r="X29" s="104"/>
      <c r="Y29" s="126"/>
      <c r="Z29" s="127"/>
    </row>
    <row r="30" spans="1:26" ht="20.100000000000001" customHeight="1" x14ac:dyDescent="0.25">
      <c r="A30" s="249"/>
      <c r="B30" s="88"/>
      <c r="C30" s="73"/>
      <c r="D30" s="78"/>
      <c r="E30" s="73"/>
      <c r="F30" s="78"/>
      <c r="G30" s="73"/>
      <c r="H30" s="78"/>
      <c r="I30" s="73"/>
      <c r="J30" s="78"/>
      <c r="K30" s="73"/>
      <c r="L30" s="78"/>
      <c r="M30" s="73"/>
      <c r="N30" s="78"/>
      <c r="O30" s="73"/>
      <c r="P30" s="78"/>
      <c r="Q30" s="73"/>
      <c r="R30" s="78"/>
      <c r="S30" s="73"/>
      <c r="T30" s="78"/>
      <c r="U30" s="103"/>
      <c r="V30" s="104"/>
      <c r="W30" s="103"/>
      <c r="X30" s="104"/>
      <c r="Y30" s="125"/>
      <c r="Z30" s="124"/>
    </row>
    <row r="31" spans="1:26" s="64" customFormat="1" ht="30" customHeight="1" thickBot="1" x14ac:dyDescent="0.3">
      <c r="A31" s="244" t="s">
        <v>29</v>
      </c>
      <c r="B31" s="245"/>
      <c r="C31" s="246">
        <f>SUM(C4:C30)</f>
        <v>3.6</v>
      </c>
      <c r="D31" s="246"/>
      <c r="E31" s="246">
        <f>SUM(E4:E30)</f>
        <v>325.75</v>
      </c>
      <c r="F31" s="246"/>
      <c r="G31" s="246">
        <f>SUM(G4:G30)</f>
        <v>1214.29</v>
      </c>
      <c r="H31" s="246"/>
      <c r="I31" s="246">
        <f>SUM(I4:I30)</f>
        <v>0</v>
      </c>
      <c r="J31" s="246"/>
      <c r="K31" s="246">
        <f>SUM(K4:K30)</f>
        <v>102.46</v>
      </c>
      <c r="L31" s="246"/>
      <c r="M31" s="246">
        <f>SUM(M4:M30)</f>
        <v>704.49</v>
      </c>
      <c r="N31" s="246"/>
      <c r="O31" s="246">
        <f>SUM(O4:O30)</f>
        <v>474.40000000000003</v>
      </c>
      <c r="P31" s="246"/>
      <c r="Q31" s="246">
        <f>SUM(Q4:Q30)</f>
        <v>49.2</v>
      </c>
      <c r="R31" s="246"/>
      <c r="S31" s="246">
        <f>SUM(S4:S30)</f>
        <v>299.39999999999998</v>
      </c>
      <c r="T31" s="246"/>
      <c r="U31" s="246">
        <f>SUM(U4:U30)</f>
        <v>50.17</v>
      </c>
      <c r="V31" s="246"/>
      <c r="W31" s="246">
        <f>SUM(W4:W30)</f>
        <v>99.27000000000001</v>
      </c>
      <c r="X31" s="246"/>
      <c r="Y31" s="246">
        <f>SUM(Y4:Y30)</f>
        <v>1228.45</v>
      </c>
      <c r="Z31" s="251"/>
    </row>
    <row r="32" spans="1:26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20.100000000000001" customHeight="1" x14ac:dyDescent="0.25">
      <c r="C34" s="72"/>
      <c r="D34" s="72"/>
    </row>
    <row r="35" spans="3:4" ht="20.100000000000001" customHeight="1" x14ac:dyDescent="0.25">
      <c r="C35" s="72"/>
      <c r="D35" s="72"/>
    </row>
    <row r="36" spans="3:4" ht="20.100000000000001" customHeight="1" x14ac:dyDescent="0.25">
      <c r="C36" s="72"/>
      <c r="D36" s="72"/>
    </row>
    <row r="37" spans="3:4" ht="20.100000000000001" customHeight="1" x14ac:dyDescent="0.25">
      <c r="C37" s="72"/>
      <c r="D37" s="72"/>
    </row>
    <row r="38" spans="3:4" ht="20.100000000000001" customHeight="1" x14ac:dyDescent="0.25">
      <c r="C38" s="72"/>
      <c r="D38" s="72"/>
    </row>
    <row r="39" spans="3:4" ht="20.100000000000001" customHeight="1" x14ac:dyDescent="0.25">
      <c r="C39" s="72"/>
      <c r="D39" s="72"/>
    </row>
    <row r="40" spans="3:4" ht="20.100000000000001" customHeight="1" x14ac:dyDescent="0.25">
      <c r="C40" s="72"/>
      <c r="D40" s="72"/>
    </row>
    <row r="41" spans="3:4" ht="20.100000000000001" customHeight="1" x14ac:dyDescent="0.25">
      <c r="C41" s="72"/>
      <c r="D41" s="72"/>
    </row>
    <row r="42" spans="3:4" ht="20.100000000000001" customHeight="1" x14ac:dyDescent="0.25">
      <c r="C42" s="72"/>
      <c r="D42" s="72"/>
    </row>
    <row r="43" spans="3:4" ht="20.100000000000001" customHeight="1" x14ac:dyDescent="0.25">
      <c r="C43" s="72"/>
      <c r="D43" s="72"/>
    </row>
    <row r="44" spans="3:4" ht="20.100000000000001" customHeight="1" x14ac:dyDescent="0.25">
      <c r="C44" s="72"/>
      <c r="D44" s="72"/>
    </row>
    <row r="45" spans="3:4" ht="20.100000000000001" customHeight="1" x14ac:dyDescent="0.25">
      <c r="C45" s="72"/>
      <c r="D45" s="72"/>
    </row>
    <row r="46" spans="3:4" ht="20.100000000000001" customHeight="1" x14ac:dyDescent="0.25">
      <c r="C46" s="72"/>
      <c r="D46" s="72"/>
    </row>
    <row r="47" spans="3:4" ht="20.100000000000001" customHeight="1" x14ac:dyDescent="0.25">
      <c r="C47" s="72"/>
      <c r="D47" s="72"/>
    </row>
    <row r="48" spans="3:4" ht="20.100000000000001" customHeight="1" x14ac:dyDescent="0.25">
      <c r="C48" s="72"/>
      <c r="D48" s="72"/>
    </row>
    <row r="49" spans="3:4" ht="20.100000000000001" customHeight="1" x14ac:dyDescent="0.25">
      <c r="C49" s="72"/>
      <c r="D49" s="72"/>
    </row>
    <row r="50" spans="3:4" ht="20.100000000000001" customHeight="1" x14ac:dyDescent="0.25">
      <c r="C50" s="72"/>
      <c r="D50" s="72"/>
    </row>
    <row r="51" spans="3:4" ht="20.100000000000001" customHeight="1" x14ac:dyDescent="0.25">
      <c r="C51" s="72"/>
      <c r="D51" s="72"/>
    </row>
    <row r="52" spans="3:4" ht="20.100000000000001" customHeight="1" x14ac:dyDescent="0.25">
      <c r="C52" s="72"/>
      <c r="D52" s="72"/>
    </row>
    <row r="53" spans="3:4" ht="20.100000000000001" customHeight="1" x14ac:dyDescent="0.25">
      <c r="C53" s="72"/>
      <c r="D53" s="72"/>
    </row>
    <row r="54" spans="3:4" ht="20.100000000000001" customHeight="1" x14ac:dyDescent="0.25">
      <c r="C54" s="72"/>
      <c r="D54" s="72"/>
    </row>
    <row r="55" spans="3:4" ht="20.100000000000001" customHeight="1" x14ac:dyDescent="0.25">
      <c r="C55" s="72"/>
      <c r="D55" s="72"/>
    </row>
    <row r="56" spans="3:4" ht="20.100000000000001" customHeight="1" x14ac:dyDescent="0.25">
      <c r="C56" s="72"/>
      <c r="D56" s="72"/>
    </row>
    <row r="57" spans="3:4" ht="15" customHeight="1" x14ac:dyDescent="0.25">
      <c r="C57" s="72"/>
      <c r="D57" s="72"/>
    </row>
  </sheetData>
  <customSheetViews>
    <customSheetView guid="{BAC361D8-694C-41FE-B00B-D69C5B3BA90B}" scale="75" showPageBreaks="1" showGridLines="0" printArea="1" view="pageBreakPreview">
      <selection sqref="A1:B1"/>
      <pageMargins left="0.74803149606299213" right="0.51181102362204722" top="1.1417322834645669" bottom="0.82677165354330717" header="0.70866141732283472" footer="0.47244094488188981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31">
    <mergeCell ref="Y31:Z31"/>
    <mergeCell ref="Y2:Z2"/>
    <mergeCell ref="G31:H31"/>
    <mergeCell ref="I31:J31"/>
    <mergeCell ref="S31:T31"/>
    <mergeCell ref="U31:V31"/>
    <mergeCell ref="W31:X31"/>
    <mergeCell ref="Q31:R31"/>
    <mergeCell ref="I2:J2"/>
    <mergeCell ref="K31:L31"/>
    <mergeCell ref="M31:N31"/>
    <mergeCell ref="O31:P31"/>
    <mergeCell ref="K2:L2"/>
    <mergeCell ref="M2:N2"/>
    <mergeCell ref="O2:P2"/>
    <mergeCell ref="G2:H2"/>
    <mergeCell ref="A31:B31"/>
    <mergeCell ref="C31:D31"/>
    <mergeCell ref="E31:F31"/>
    <mergeCell ref="A2:A30"/>
    <mergeCell ref="B2:B3"/>
    <mergeCell ref="C2:D2"/>
    <mergeCell ref="E2:F2"/>
    <mergeCell ref="W2:X2"/>
    <mergeCell ref="Q2:R2"/>
    <mergeCell ref="S2:T2"/>
    <mergeCell ref="U2:V2"/>
    <mergeCell ref="A1:D1"/>
    <mergeCell ref="G1:N1"/>
    <mergeCell ref="Q1:R1"/>
    <mergeCell ref="S1:U1"/>
  </mergeCells>
  <conditionalFormatting sqref="A1:D1">
    <cfRule type="cellIs" dxfId="7" priority="1" stopIfTrue="1" operator="equal">
      <formula>0</formula>
    </cfRule>
  </conditionalFormatting>
  <pageMargins left="0.74803149606299213" right="0.51181102362204722" top="1.1417322834645669" bottom="0.82677165354330717" header="0.70866141732283472" footer="0.47244094488188981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tabSelected="1" view="pageBreakPreview" zoomScale="75" zoomScaleNormal="100" zoomScaleSheetLayoutView="75" workbookViewId="0">
      <selection activeCell="K14" sqref="K14"/>
    </sheetView>
  </sheetViews>
  <sheetFormatPr baseColWidth="10" defaultColWidth="9.109375" defaultRowHeight="15" customHeight="1" x14ac:dyDescent="0.25"/>
  <cols>
    <col min="1" max="1" width="6.109375" style="4" customWidth="1"/>
    <col min="2" max="2" width="25.6640625" style="4" customWidth="1"/>
    <col min="3" max="3" width="10.6640625" style="4" customWidth="1"/>
    <col min="4" max="4" width="6.6640625" style="6" customWidth="1"/>
    <col min="5" max="5" width="10.6640625" style="6" customWidth="1"/>
    <col min="6" max="6" width="6.6640625" style="6" customWidth="1"/>
    <col min="7" max="7" width="10.6640625" style="6" customWidth="1"/>
    <col min="8" max="8" width="6.6640625" style="6" customWidth="1"/>
    <col min="9" max="9" width="10.6640625" style="6" customWidth="1"/>
    <col min="10" max="10" width="6.6640625" style="6" customWidth="1"/>
    <col min="11" max="11" width="10.6640625" style="6" customWidth="1"/>
    <col min="12" max="12" width="6.6640625" style="6" customWidth="1"/>
    <col min="13" max="13" width="10.6640625" style="6" customWidth="1"/>
    <col min="14" max="14" width="6.6640625" style="6" customWidth="1"/>
    <col min="15" max="15" width="10.6640625" style="6" customWidth="1"/>
    <col min="16" max="16" width="6.6640625" style="6" customWidth="1"/>
    <col min="17" max="17" width="10.6640625" style="6" customWidth="1"/>
    <col min="18" max="18" width="6.6640625" style="6" customWidth="1"/>
    <col min="19" max="19" width="10.6640625" style="6" customWidth="1"/>
    <col min="20" max="20" width="6.6640625" style="6" customWidth="1"/>
    <col min="21" max="21" width="10.6640625" style="6" customWidth="1"/>
    <col min="22" max="22" width="6.6640625" style="6" customWidth="1"/>
    <col min="23" max="23" width="10.6640625" style="6" customWidth="1"/>
    <col min="24" max="24" width="6.6640625" style="6" customWidth="1"/>
    <col min="25" max="25" width="10.6640625" style="6" customWidth="1"/>
    <col min="26" max="26" width="6.6640625" style="4" customWidth="1"/>
    <col min="27" max="27" width="10.33203125" style="4" customWidth="1"/>
    <col min="28" max="28" width="11.44140625" style="4" customWidth="1"/>
    <col min="29" max="29" width="13.33203125" style="4" customWidth="1"/>
    <col min="30" max="30" width="9.109375" style="4" customWidth="1"/>
    <col min="31" max="31" width="12.109375" style="4" customWidth="1"/>
    <col min="32" max="16384" width="9.109375" style="4"/>
  </cols>
  <sheetData>
    <row r="1" spans="1:26" ht="100.5" customHeight="1" thickBot="1" x14ac:dyDescent="0.3">
      <c r="A1" s="221">
        <v>2016</v>
      </c>
      <c r="B1" s="205"/>
      <c r="C1" s="205"/>
      <c r="D1" s="205"/>
      <c r="E1" s="59"/>
      <c r="F1" s="59"/>
      <c r="G1" s="222" t="s">
        <v>80</v>
      </c>
      <c r="H1" s="223"/>
      <c r="I1" s="223"/>
      <c r="J1" s="223"/>
      <c r="K1" s="223"/>
      <c r="L1" s="223"/>
      <c r="M1" s="223"/>
      <c r="N1" s="223"/>
      <c r="O1" s="1"/>
      <c r="P1" s="1"/>
      <c r="Q1" s="224" t="s">
        <v>0</v>
      </c>
      <c r="R1" s="224"/>
      <c r="S1" s="204">
        <v>42735</v>
      </c>
      <c r="T1" s="204"/>
      <c r="U1" s="204"/>
      <c r="V1" s="60"/>
      <c r="W1" s="60"/>
      <c r="X1" s="60"/>
      <c r="Y1" s="60"/>
      <c r="Z1" s="61"/>
    </row>
    <row r="2" spans="1:26" s="5" customFormat="1" ht="30" customHeight="1" thickTop="1" x14ac:dyDescent="0.25">
      <c r="A2" s="225" t="s">
        <v>1</v>
      </c>
      <c r="B2" s="227" t="s">
        <v>4</v>
      </c>
      <c r="C2" s="229" t="s">
        <v>5</v>
      </c>
      <c r="D2" s="229"/>
      <c r="E2" s="229" t="s">
        <v>6</v>
      </c>
      <c r="F2" s="229"/>
      <c r="G2" s="229" t="s">
        <v>7</v>
      </c>
      <c r="H2" s="229"/>
      <c r="I2" s="229" t="s">
        <v>8</v>
      </c>
      <c r="J2" s="229"/>
      <c r="K2" s="229" t="s">
        <v>9</v>
      </c>
      <c r="L2" s="229"/>
      <c r="M2" s="229" t="s">
        <v>10</v>
      </c>
      <c r="N2" s="229"/>
      <c r="O2" s="229" t="s">
        <v>11</v>
      </c>
      <c r="P2" s="229"/>
      <c r="Q2" s="229" t="s">
        <v>12</v>
      </c>
      <c r="R2" s="229"/>
      <c r="S2" s="229" t="s">
        <v>13</v>
      </c>
      <c r="T2" s="229"/>
      <c r="U2" s="229" t="s">
        <v>14</v>
      </c>
      <c r="V2" s="229"/>
      <c r="W2" s="229" t="s">
        <v>15</v>
      </c>
      <c r="X2" s="229"/>
      <c r="Y2" s="229" t="s">
        <v>16</v>
      </c>
      <c r="Z2" s="230"/>
    </row>
    <row r="3" spans="1:26" s="64" customFormat="1" ht="24.9" customHeight="1" x14ac:dyDescent="0.25">
      <c r="A3" s="226"/>
      <c r="B3" s="228"/>
      <c r="C3" s="62" t="s">
        <v>30</v>
      </c>
      <c r="D3" s="62" t="s">
        <v>31</v>
      </c>
      <c r="E3" s="62" t="s">
        <v>30</v>
      </c>
      <c r="F3" s="62" t="s">
        <v>31</v>
      </c>
      <c r="G3" s="62" t="s">
        <v>30</v>
      </c>
      <c r="H3" s="62" t="s">
        <v>31</v>
      </c>
      <c r="I3" s="62" t="s">
        <v>30</v>
      </c>
      <c r="J3" s="62" t="s">
        <v>31</v>
      </c>
      <c r="K3" s="62" t="s">
        <v>30</v>
      </c>
      <c r="L3" s="62" t="s">
        <v>31</v>
      </c>
      <c r="M3" s="62" t="s">
        <v>30</v>
      </c>
      <c r="N3" s="62" t="s">
        <v>31</v>
      </c>
      <c r="O3" s="62" t="s">
        <v>30</v>
      </c>
      <c r="P3" s="62" t="s">
        <v>31</v>
      </c>
      <c r="Q3" s="62" t="s">
        <v>30</v>
      </c>
      <c r="R3" s="62" t="s">
        <v>31</v>
      </c>
      <c r="S3" s="62" t="s">
        <v>30</v>
      </c>
      <c r="T3" s="62" t="s">
        <v>31</v>
      </c>
      <c r="U3" s="62" t="s">
        <v>30</v>
      </c>
      <c r="V3" s="62" t="s">
        <v>31</v>
      </c>
      <c r="W3" s="62" t="s">
        <v>30</v>
      </c>
      <c r="X3" s="62" t="s">
        <v>31</v>
      </c>
      <c r="Y3" s="62" t="s">
        <v>30</v>
      </c>
      <c r="Z3" s="63" t="s">
        <v>31</v>
      </c>
    </row>
    <row r="4" spans="1:26" ht="20.100000000000001" customHeight="1" x14ac:dyDescent="0.25">
      <c r="A4" s="226"/>
      <c r="B4" s="90" t="s">
        <v>137</v>
      </c>
      <c r="C4" s="65"/>
      <c r="D4" s="66"/>
      <c r="E4" s="65"/>
      <c r="F4" s="66"/>
      <c r="G4" s="65"/>
      <c r="H4" s="66"/>
      <c r="I4" s="65"/>
      <c r="J4" s="66"/>
      <c r="K4" s="65"/>
      <c r="L4" s="66"/>
      <c r="M4" s="65"/>
      <c r="N4" s="66"/>
      <c r="O4" s="65"/>
      <c r="P4" s="66"/>
      <c r="Q4" s="65">
        <v>21.16</v>
      </c>
      <c r="R4" s="66">
        <v>4</v>
      </c>
      <c r="S4" s="65"/>
      <c r="T4" s="66"/>
      <c r="U4" s="65"/>
      <c r="V4" s="66"/>
      <c r="W4" s="65"/>
      <c r="X4" s="66"/>
      <c r="Y4" s="65"/>
      <c r="Z4" s="68"/>
    </row>
    <row r="5" spans="1:26" ht="20.100000000000001" customHeight="1" x14ac:dyDescent="0.25">
      <c r="A5" s="226"/>
      <c r="B5" s="92"/>
      <c r="C5" s="69"/>
      <c r="D5" s="67"/>
      <c r="E5" s="69"/>
      <c r="F5" s="67"/>
      <c r="G5" s="69"/>
      <c r="H5" s="67"/>
      <c r="I5" s="69"/>
      <c r="J5" s="67"/>
      <c r="K5" s="69"/>
      <c r="L5" s="67"/>
      <c r="M5" s="69"/>
      <c r="N5" s="67"/>
      <c r="O5" s="69"/>
      <c r="P5" s="67"/>
      <c r="Q5" s="69"/>
      <c r="R5" s="67"/>
      <c r="S5" s="69"/>
      <c r="T5" s="67"/>
      <c r="U5" s="69"/>
      <c r="V5" s="67"/>
      <c r="W5" s="69"/>
      <c r="X5" s="67"/>
      <c r="Y5" s="69"/>
      <c r="Z5" s="70"/>
    </row>
    <row r="6" spans="1:26" ht="20.100000000000001" customHeight="1" x14ac:dyDescent="0.25">
      <c r="A6" s="226"/>
      <c r="B6" s="92"/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69"/>
      <c r="P6" s="96"/>
      <c r="Q6" s="69"/>
      <c r="R6" s="67"/>
      <c r="S6" s="69"/>
      <c r="T6" s="67"/>
      <c r="U6" s="69"/>
      <c r="V6" s="67"/>
      <c r="W6" s="69"/>
      <c r="X6" s="67"/>
      <c r="Y6" s="69"/>
      <c r="Z6" s="70"/>
    </row>
    <row r="7" spans="1:26" ht="20.100000000000001" customHeight="1" x14ac:dyDescent="0.25">
      <c r="A7" s="226"/>
      <c r="B7" s="80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69"/>
      <c r="P7" s="67"/>
      <c r="Q7" s="69"/>
      <c r="R7" s="67"/>
      <c r="S7" s="69"/>
      <c r="T7" s="67"/>
      <c r="U7" s="69"/>
      <c r="V7" s="67"/>
      <c r="W7" s="69"/>
      <c r="X7" s="67"/>
      <c r="Y7" s="69"/>
      <c r="Z7" s="70"/>
    </row>
    <row r="8" spans="1:26" ht="20.100000000000001" customHeight="1" x14ac:dyDescent="0.25">
      <c r="A8" s="226"/>
      <c r="B8" s="80"/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69"/>
      <c r="P8" s="67"/>
      <c r="Q8" s="69"/>
      <c r="R8" s="67"/>
      <c r="S8" s="69"/>
      <c r="T8" s="67"/>
      <c r="U8" s="69"/>
      <c r="V8" s="67"/>
      <c r="W8" s="69"/>
      <c r="X8" s="67"/>
      <c r="Y8" s="69"/>
      <c r="Z8" s="71"/>
    </row>
    <row r="9" spans="1:26" s="64" customFormat="1" ht="30" customHeight="1" x14ac:dyDescent="0.25">
      <c r="A9" s="241" t="s">
        <v>29</v>
      </c>
      <c r="B9" s="242"/>
      <c r="C9" s="235">
        <f>SUM(C4:C8)</f>
        <v>0</v>
      </c>
      <c r="D9" s="235"/>
      <c r="E9" s="235">
        <f>SUM(E4:E8)</f>
        <v>0</v>
      </c>
      <c r="F9" s="235"/>
      <c r="G9" s="235">
        <f>SUM(G4:G8)</f>
        <v>0</v>
      </c>
      <c r="H9" s="235"/>
      <c r="I9" s="235">
        <f>SUM(I4:I8)</f>
        <v>0</v>
      </c>
      <c r="J9" s="235"/>
      <c r="K9" s="235">
        <f>SUM(K4:K8)</f>
        <v>0</v>
      </c>
      <c r="L9" s="235"/>
      <c r="M9" s="235">
        <f>SUM(M4:M8)</f>
        <v>0</v>
      </c>
      <c r="N9" s="235"/>
      <c r="O9" s="235">
        <f>SUM(O4:O8)</f>
        <v>0</v>
      </c>
      <c r="P9" s="235"/>
      <c r="Q9" s="235">
        <f>SUM(Q4:Q8)</f>
        <v>21.16</v>
      </c>
      <c r="R9" s="235"/>
      <c r="S9" s="235">
        <f>SUM(S4:S8)</f>
        <v>0</v>
      </c>
      <c r="T9" s="235"/>
      <c r="U9" s="235">
        <f>SUM(U4:U8)</f>
        <v>0</v>
      </c>
      <c r="V9" s="235"/>
      <c r="W9" s="235">
        <f>SUM(W4:W8)</f>
        <v>0</v>
      </c>
      <c r="X9" s="235"/>
      <c r="Y9" s="235">
        <f>SUM(Y4:Y8)</f>
        <v>0</v>
      </c>
      <c r="Z9" s="236"/>
    </row>
    <row r="10" spans="1:26" ht="15" customHeight="1" x14ac:dyDescent="0.25">
      <c r="A10" s="237"/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40"/>
    </row>
    <row r="11" spans="1:26" ht="30" customHeight="1" x14ac:dyDescent="0.25">
      <c r="A11" s="247" t="s">
        <v>2</v>
      </c>
      <c r="B11" s="250" t="s">
        <v>4</v>
      </c>
      <c r="C11" s="243" t="s">
        <v>5</v>
      </c>
      <c r="D11" s="243"/>
      <c r="E11" s="243" t="s">
        <v>6</v>
      </c>
      <c r="F11" s="243"/>
      <c r="G11" s="243" t="s">
        <v>7</v>
      </c>
      <c r="H11" s="243"/>
      <c r="I11" s="243" t="s">
        <v>8</v>
      </c>
      <c r="J11" s="243"/>
      <c r="K11" s="243" t="s">
        <v>9</v>
      </c>
      <c r="L11" s="243"/>
      <c r="M11" s="243" t="s">
        <v>10</v>
      </c>
      <c r="N11" s="243"/>
      <c r="O11" s="243" t="s">
        <v>11</v>
      </c>
      <c r="P11" s="243"/>
      <c r="Q11" s="243" t="s">
        <v>12</v>
      </c>
      <c r="R11" s="243"/>
      <c r="S11" s="243" t="s">
        <v>13</v>
      </c>
      <c r="T11" s="243"/>
      <c r="U11" s="243" t="s">
        <v>14</v>
      </c>
      <c r="V11" s="243"/>
      <c r="W11" s="243" t="s">
        <v>15</v>
      </c>
      <c r="X11" s="243"/>
      <c r="Y11" s="243" t="s">
        <v>16</v>
      </c>
      <c r="Z11" s="252"/>
    </row>
    <row r="12" spans="1:26" ht="24.9" customHeight="1" x14ac:dyDescent="0.25">
      <c r="A12" s="248"/>
      <c r="B12" s="228"/>
      <c r="C12" s="62" t="s">
        <v>30</v>
      </c>
      <c r="D12" s="62" t="s">
        <v>31</v>
      </c>
      <c r="E12" s="62" t="s">
        <v>30</v>
      </c>
      <c r="F12" s="62" t="s">
        <v>31</v>
      </c>
      <c r="G12" s="62" t="s">
        <v>30</v>
      </c>
      <c r="H12" s="62" t="s">
        <v>31</v>
      </c>
      <c r="I12" s="62" t="s">
        <v>30</v>
      </c>
      <c r="J12" s="62" t="s">
        <v>31</v>
      </c>
      <c r="K12" s="62" t="s">
        <v>30</v>
      </c>
      <c r="L12" s="62" t="s">
        <v>31</v>
      </c>
      <c r="M12" s="62" t="s">
        <v>30</v>
      </c>
      <c r="N12" s="62" t="s">
        <v>31</v>
      </c>
      <c r="O12" s="62" t="s">
        <v>30</v>
      </c>
      <c r="P12" s="62" t="s">
        <v>31</v>
      </c>
      <c r="Q12" s="62" t="s">
        <v>30</v>
      </c>
      <c r="R12" s="62" t="s">
        <v>31</v>
      </c>
      <c r="S12" s="62" t="s">
        <v>30</v>
      </c>
      <c r="T12" s="62" t="s">
        <v>31</v>
      </c>
      <c r="U12" s="62" t="s">
        <v>30</v>
      </c>
      <c r="V12" s="62" t="s">
        <v>31</v>
      </c>
      <c r="W12" s="62" t="s">
        <v>30</v>
      </c>
      <c r="X12" s="62" t="s">
        <v>31</v>
      </c>
      <c r="Y12" s="62" t="s">
        <v>30</v>
      </c>
      <c r="Z12" s="63" t="s">
        <v>31</v>
      </c>
    </row>
    <row r="13" spans="1:26" ht="20.100000000000001" customHeight="1" x14ac:dyDescent="0.25">
      <c r="A13" s="248"/>
      <c r="B13" s="79" t="s">
        <v>57</v>
      </c>
      <c r="C13" s="150"/>
      <c r="D13" s="151"/>
      <c r="E13" s="150"/>
      <c r="F13" s="151"/>
      <c r="G13" s="150"/>
      <c r="H13" s="151"/>
      <c r="I13" s="150"/>
      <c r="J13" s="151"/>
      <c r="K13" s="150"/>
      <c r="L13" s="151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106"/>
      <c r="X13" s="107"/>
      <c r="Y13" s="106"/>
      <c r="Z13" s="109"/>
    </row>
    <row r="14" spans="1:26" ht="20.100000000000001" customHeight="1" x14ac:dyDescent="0.25">
      <c r="A14" s="248"/>
      <c r="B14" s="92"/>
      <c r="C14" s="153"/>
      <c r="D14" s="152"/>
      <c r="E14" s="153"/>
      <c r="F14" s="152"/>
      <c r="G14" s="153"/>
      <c r="H14" s="152"/>
      <c r="I14" s="153"/>
      <c r="J14" s="152"/>
      <c r="K14" s="153"/>
      <c r="L14" s="152"/>
      <c r="M14" s="69"/>
      <c r="N14" s="67"/>
      <c r="O14" s="69"/>
      <c r="P14" s="67"/>
      <c r="Q14" s="69"/>
      <c r="R14" s="67"/>
      <c r="S14" s="69"/>
      <c r="T14" s="67"/>
      <c r="U14" s="69"/>
      <c r="V14" s="67"/>
      <c r="W14" s="110"/>
      <c r="X14" s="108"/>
      <c r="Y14" s="110"/>
      <c r="Z14" s="111"/>
    </row>
    <row r="15" spans="1:26" ht="20.100000000000001" customHeight="1" x14ac:dyDescent="0.25">
      <c r="A15" s="248"/>
      <c r="B15" s="92" t="s">
        <v>71</v>
      </c>
      <c r="C15" s="153"/>
      <c r="D15" s="152"/>
      <c r="E15" s="153"/>
      <c r="F15" s="152"/>
      <c r="G15" s="153">
        <v>7.44</v>
      </c>
      <c r="H15" s="152">
        <v>31</v>
      </c>
      <c r="I15" s="153"/>
      <c r="J15" s="152"/>
      <c r="K15" s="153"/>
      <c r="L15" s="152"/>
      <c r="M15" s="69">
        <v>21.16</v>
      </c>
      <c r="N15" s="67">
        <v>30</v>
      </c>
      <c r="O15" s="69"/>
      <c r="P15" s="67"/>
      <c r="Q15" s="69"/>
      <c r="R15" s="67"/>
      <c r="S15" s="69">
        <v>31.9</v>
      </c>
      <c r="T15" s="67">
        <v>30</v>
      </c>
      <c r="U15" s="69"/>
      <c r="V15" s="67"/>
      <c r="W15" s="110"/>
      <c r="X15" s="108"/>
      <c r="Y15" s="110"/>
      <c r="Z15" s="111"/>
    </row>
    <row r="16" spans="1:26" ht="20.100000000000001" customHeight="1" x14ac:dyDescent="0.25">
      <c r="A16" s="248"/>
      <c r="B16" s="92"/>
      <c r="C16" s="153"/>
      <c r="D16" s="152"/>
      <c r="E16" s="153"/>
      <c r="F16" s="152"/>
      <c r="G16" s="153"/>
      <c r="H16" s="152"/>
      <c r="I16" s="153"/>
      <c r="J16" s="152"/>
      <c r="K16" s="153"/>
      <c r="L16" s="152"/>
      <c r="M16" s="69"/>
      <c r="N16" s="67"/>
      <c r="O16" s="69"/>
      <c r="P16" s="67"/>
      <c r="Q16" s="69"/>
      <c r="R16" s="67"/>
      <c r="S16" s="69"/>
      <c r="T16" s="67"/>
      <c r="U16" s="69"/>
      <c r="V16" s="67"/>
      <c r="W16" s="110"/>
      <c r="X16" s="108"/>
      <c r="Y16" s="110"/>
      <c r="Z16" s="111"/>
    </row>
    <row r="17" spans="1:26" ht="20.100000000000001" customHeight="1" x14ac:dyDescent="0.25">
      <c r="A17" s="249"/>
      <c r="B17" s="155"/>
      <c r="C17" s="154"/>
      <c r="D17" s="156"/>
      <c r="E17" s="154"/>
      <c r="F17" s="156"/>
      <c r="G17" s="154"/>
      <c r="H17" s="156"/>
      <c r="I17" s="154"/>
      <c r="J17" s="156"/>
      <c r="K17" s="154"/>
      <c r="L17" s="156"/>
      <c r="M17" s="73"/>
      <c r="N17" s="78"/>
      <c r="O17" s="73"/>
      <c r="P17" s="78"/>
      <c r="Q17" s="73"/>
      <c r="R17" s="78"/>
      <c r="S17" s="73"/>
      <c r="T17" s="78"/>
      <c r="U17" s="73"/>
      <c r="V17" s="78"/>
      <c r="W17" s="113"/>
      <c r="X17" s="114"/>
      <c r="Y17" s="113"/>
      <c r="Z17" s="112"/>
    </row>
    <row r="18" spans="1:26" s="64" customFormat="1" ht="30" customHeight="1" thickBot="1" x14ac:dyDescent="0.3">
      <c r="A18" s="244" t="s">
        <v>29</v>
      </c>
      <c r="B18" s="245"/>
      <c r="C18" s="246">
        <f>SUM(C13:C17)</f>
        <v>0</v>
      </c>
      <c r="D18" s="246"/>
      <c r="E18" s="246">
        <f>SUM(E13:E17)</f>
        <v>0</v>
      </c>
      <c r="F18" s="246"/>
      <c r="G18" s="246">
        <f>SUM(G13:G17)</f>
        <v>7.44</v>
      </c>
      <c r="H18" s="246"/>
      <c r="I18" s="246">
        <f>SUM(I13:I17)</f>
        <v>0</v>
      </c>
      <c r="J18" s="246"/>
      <c r="K18" s="246">
        <f>SUM(K13:K17)</f>
        <v>0</v>
      </c>
      <c r="L18" s="246"/>
      <c r="M18" s="246">
        <f>SUM(M13:M17)</f>
        <v>21.16</v>
      </c>
      <c r="N18" s="246"/>
      <c r="O18" s="246">
        <f>SUM(O13:O17)</f>
        <v>0</v>
      </c>
      <c r="P18" s="246"/>
      <c r="Q18" s="246">
        <f>SUM(Q13:Q17)</f>
        <v>0</v>
      </c>
      <c r="R18" s="246"/>
      <c r="S18" s="246">
        <f>SUM(S13:S17)</f>
        <v>31.9</v>
      </c>
      <c r="T18" s="246"/>
      <c r="U18" s="246">
        <f>SUM(U13:U17)</f>
        <v>0</v>
      </c>
      <c r="V18" s="246"/>
      <c r="W18" s="246">
        <f>SUM(W13:W17)</f>
        <v>0</v>
      </c>
      <c r="X18" s="246"/>
      <c r="Y18" s="246">
        <f>SUM(Y13:Y17)</f>
        <v>0</v>
      </c>
      <c r="Z18" s="251"/>
    </row>
    <row r="19" spans="1:26" ht="20.100000000000001" customHeight="1" x14ac:dyDescent="0.25">
      <c r="C19" s="72"/>
      <c r="D19" s="72"/>
      <c r="J19" s="186"/>
      <c r="K19" s="186"/>
    </row>
    <row r="20" spans="1:26" ht="20.100000000000001" customHeight="1" x14ac:dyDescent="0.25">
      <c r="C20" s="72"/>
      <c r="D20" s="72"/>
    </row>
    <row r="21" spans="1:26" ht="20.100000000000001" customHeight="1" x14ac:dyDescent="0.25">
      <c r="C21" s="72"/>
      <c r="D21" s="72"/>
    </row>
    <row r="22" spans="1:26" ht="20.100000000000001" customHeight="1" x14ac:dyDescent="0.25">
      <c r="C22" s="72"/>
      <c r="D22" s="72"/>
    </row>
    <row r="23" spans="1:26" ht="20.100000000000001" customHeight="1" x14ac:dyDescent="0.25">
      <c r="C23" s="72"/>
      <c r="D23" s="72"/>
    </row>
    <row r="24" spans="1:26" ht="20.100000000000001" customHeight="1" x14ac:dyDescent="0.25">
      <c r="C24" s="72"/>
      <c r="D24" s="72"/>
    </row>
    <row r="25" spans="1:26" ht="20.100000000000001" customHeight="1" x14ac:dyDescent="0.25">
      <c r="C25" s="72"/>
      <c r="D25" s="72"/>
    </row>
    <row r="26" spans="1:26" ht="20.100000000000001" customHeight="1" x14ac:dyDescent="0.25">
      <c r="C26" s="72"/>
      <c r="D26" s="72"/>
    </row>
    <row r="27" spans="1:26" ht="20.100000000000001" customHeight="1" x14ac:dyDescent="0.25">
      <c r="C27" s="72"/>
      <c r="D27" s="72"/>
    </row>
    <row r="28" spans="1:26" ht="20.100000000000001" customHeight="1" x14ac:dyDescent="0.25">
      <c r="C28" s="72"/>
      <c r="D28" s="72"/>
    </row>
    <row r="29" spans="1:26" ht="20.100000000000001" customHeight="1" x14ac:dyDescent="0.25">
      <c r="C29" s="72"/>
      <c r="D29" s="72"/>
    </row>
    <row r="30" spans="1:26" ht="20.100000000000001" customHeight="1" x14ac:dyDescent="0.25">
      <c r="C30" s="72"/>
      <c r="D30" s="72"/>
    </row>
    <row r="31" spans="1:26" ht="20.100000000000001" customHeight="1" x14ac:dyDescent="0.25">
      <c r="C31" s="72"/>
      <c r="D31" s="72"/>
    </row>
    <row r="32" spans="1:26" ht="20.100000000000001" customHeight="1" x14ac:dyDescent="0.25">
      <c r="C32" s="72"/>
      <c r="D32" s="72"/>
    </row>
    <row r="33" spans="3:4" ht="20.100000000000001" customHeight="1" x14ac:dyDescent="0.25">
      <c r="C33" s="72"/>
      <c r="D33" s="72"/>
    </row>
    <row r="34" spans="3:4" ht="20.100000000000001" customHeight="1" x14ac:dyDescent="0.25">
      <c r="C34" s="72"/>
      <c r="D34" s="72"/>
    </row>
    <row r="35" spans="3:4" ht="20.100000000000001" customHeight="1" x14ac:dyDescent="0.25">
      <c r="C35" s="72"/>
      <c r="D35" s="72"/>
    </row>
    <row r="36" spans="3:4" ht="20.100000000000001" customHeight="1" x14ac:dyDescent="0.25">
      <c r="C36" s="72"/>
      <c r="D36" s="72"/>
    </row>
    <row r="37" spans="3:4" ht="20.100000000000001" customHeight="1" x14ac:dyDescent="0.25">
      <c r="C37" s="72"/>
      <c r="D37" s="72"/>
    </row>
    <row r="38" spans="3:4" ht="20.100000000000001" customHeight="1" x14ac:dyDescent="0.25">
      <c r="C38" s="72"/>
      <c r="D38" s="72"/>
    </row>
    <row r="39" spans="3:4" ht="20.100000000000001" customHeight="1" x14ac:dyDescent="0.25">
      <c r="C39" s="72"/>
      <c r="D39" s="72"/>
    </row>
    <row r="40" spans="3:4" ht="20.100000000000001" customHeight="1" x14ac:dyDescent="0.25">
      <c r="C40" s="72"/>
      <c r="D40" s="72"/>
    </row>
    <row r="41" spans="3:4" ht="20.100000000000001" customHeight="1" x14ac:dyDescent="0.25">
      <c r="C41" s="72"/>
      <c r="D41" s="72"/>
    </row>
    <row r="42" spans="3:4" ht="20.100000000000001" customHeight="1" x14ac:dyDescent="0.25">
      <c r="C42" s="72"/>
      <c r="D42" s="72"/>
    </row>
    <row r="43" spans="3:4" ht="20.100000000000001" customHeight="1" x14ac:dyDescent="0.25">
      <c r="C43" s="72"/>
      <c r="D43" s="72"/>
    </row>
    <row r="44" spans="3:4" ht="15" customHeight="1" x14ac:dyDescent="0.25">
      <c r="C44" s="72"/>
      <c r="D44" s="72"/>
    </row>
  </sheetData>
  <customSheetViews>
    <customSheetView guid="{BAC361D8-694C-41FE-B00B-D69C5B3BA90B}" scale="75" showPageBreaks="1" showGridLines="0" printArea="1" view="pageBreakPreview">
      <selection sqref="A1:B1"/>
      <pageMargins left="0.74803149606299213" right="0.55118110236220474" top="1.0629921259842521" bottom="1.0236220472440944" header="0.70866141732283472" footer="0.51181102362204722"/>
      <pageSetup paperSize="9" scale="56" orientation="landscape" r:id="rId1"/>
      <headerFooter alignWithMargins="0">
        <oddHeader>&amp;L&amp;F&amp;RRugby Verband Bayern</oddHeader>
        <oddFooter>&amp;L&amp;A&amp;CSeite &amp;P von &amp;N&amp;R&amp;D</oddFooter>
      </headerFooter>
    </customSheetView>
  </customSheetViews>
  <mergeCells count="59">
    <mergeCell ref="Y18:Z18"/>
    <mergeCell ref="Y11:Z11"/>
    <mergeCell ref="G18:H18"/>
    <mergeCell ref="I18:J18"/>
    <mergeCell ref="S18:T18"/>
    <mergeCell ref="U18:V18"/>
    <mergeCell ref="W18:X18"/>
    <mergeCell ref="Q18:R18"/>
    <mergeCell ref="I11:J11"/>
    <mergeCell ref="K18:L18"/>
    <mergeCell ref="M18:N18"/>
    <mergeCell ref="O18:P18"/>
    <mergeCell ref="K11:L11"/>
    <mergeCell ref="M11:N11"/>
    <mergeCell ref="O11:P11"/>
    <mergeCell ref="A18:B18"/>
    <mergeCell ref="C18:D18"/>
    <mergeCell ref="E18:F18"/>
    <mergeCell ref="Q9:R9"/>
    <mergeCell ref="S9:T9"/>
    <mergeCell ref="A11:A17"/>
    <mergeCell ref="B11:B12"/>
    <mergeCell ref="C11:D11"/>
    <mergeCell ref="E11:F11"/>
    <mergeCell ref="G11:H11"/>
    <mergeCell ref="U9:V9"/>
    <mergeCell ref="W9:X9"/>
    <mergeCell ref="W11:X11"/>
    <mergeCell ref="Q11:R11"/>
    <mergeCell ref="S11:T11"/>
    <mergeCell ref="U11:V11"/>
    <mergeCell ref="Y9:Z9"/>
    <mergeCell ref="A10:Z10"/>
    <mergeCell ref="W2:X2"/>
    <mergeCell ref="Y2:Z2"/>
    <mergeCell ref="A9:B9"/>
    <mergeCell ref="C9:D9"/>
    <mergeCell ref="E9:F9"/>
    <mergeCell ref="G9:H9"/>
    <mergeCell ref="I9:J9"/>
    <mergeCell ref="K9:L9"/>
    <mergeCell ref="M9:N9"/>
    <mergeCell ref="O9:P9"/>
    <mergeCell ref="K2:L2"/>
    <mergeCell ref="M2:N2"/>
    <mergeCell ref="O2:P2"/>
    <mergeCell ref="Q2:R2"/>
    <mergeCell ref="S2:T2"/>
    <mergeCell ref="U2:V2"/>
    <mergeCell ref="A1:D1"/>
    <mergeCell ref="G1:N1"/>
    <mergeCell ref="Q1:R1"/>
    <mergeCell ref="S1:U1"/>
    <mergeCell ref="A2:A8"/>
    <mergeCell ref="B2:B3"/>
    <mergeCell ref="C2:D2"/>
    <mergeCell ref="E2:F2"/>
    <mergeCell ref="G2:H2"/>
    <mergeCell ref="I2:J2"/>
  </mergeCells>
  <conditionalFormatting sqref="A1:D1">
    <cfRule type="cellIs" dxfId="6" priority="1" stopIfTrue="1" operator="equal">
      <formula>0</formula>
    </cfRule>
  </conditionalFormatting>
  <pageMargins left="0.74803149606299213" right="0.55118110236220474" top="1.0629921259842521" bottom="1.0236220472440944" header="0.70866141732283472" footer="0.51181102362204722"/>
  <pageSetup paperSize="9" scale="56" orientation="landscape" r:id="rId2"/>
  <headerFooter alignWithMargins="0">
    <oddHeader>&amp;L&amp;F&amp;RRugby Verband Bayern</oddHeader>
    <oddFooter>&amp;L&amp;A&amp;CSeite &amp;P von &amp;N&amp;R&amp;D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18</vt:i4>
      </vt:variant>
    </vt:vector>
  </HeadingPairs>
  <TitlesOfParts>
    <vt:vector size="33" baseType="lpstr">
      <vt:lpstr>Einnahmen</vt:lpstr>
      <vt:lpstr>Ausgaben</vt:lpstr>
      <vt:lpstr>Beiträge Vereine</vt:lpstr>
      <vt:lpstr>Lizenzen</vt:lpstr>
      <vt:lpstr>Passgebühren</vt:lpstr>
      <vt:lpstr>DRV</vt:lpstr>
      <vt:lpstr>Spielverkehr</vt:lpstr>
      <vt:lpstr>Auslagen</vt:lpstr>
      <vt:lpstr>Konto</vt:lpstr>
      <vt:lpstr>Internet</vt:lpstr>
      <vt:lpstr>Sponsoren</vt:lpstr>
      <vt:lpstr>BRKS</vt:lpstr>
      <vt:lpstr>Spenden</vt:lpstr>
      <vt:lpstr>Diverses</vt:lpstr>
      <vt:lpstr>Sparkonto</vt:lpstr>
      <vt:lpstr>Ausgaben!Druckbereich</vt:lpstr>
      <vt:lpstr>Auslagen!Druckbereich</vt:lpstr>
      <vt:lpstr>'Beiträge Vereine'!Druckbereich</vt:lpstr>
      <vt:lpstr>BRKS!Druckbereich</vt:lpstr>
      <vt:lpstr>Diverses!Druckbereich</vt:lpstr>
      <vt:lpstr>DRV!Druckbereich</vt:lpstr>
      <vt:lpstr>Einnahmen!Druckbereich</vt:lpstr>
      <vt:lpstr>Internet!Druckbereich</vt:lpstr>
      <vt:lpstr>Konto!Druckbereich</vt:lpstr>
      <vt:lpstr>Lizenzen!Druckbereich</vt:lpstr>
      <vt:lpstr>Passgebühren!Druckbereich</vt:lpstr>
      <vt:lpstr>Sparkonto!Druckbereich</vt:lpstr>
      <vt:lpstr>Spenden!Druckbereich</vt:lpstr>
      <vt:lpstr>Spielverkehr!Druckbereich</vt:lpstr>
      <vt:lpstr>Sponsoren!Druckbereich</vt:lpstr>
      <vt:lpstr>'Beiträge Vereine'!Drucktitel</vt:lpstr>
      <vt:lpstr>Lizenzen!Drucktitel</vt:lpstr>
      <vt:lpstr>Passgebühren!Drucktitel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Helmut</cp:lastModifiedBy>
  <cp:lastPrinted>2016-12-17T09:46:36Z</cp:lastPrinted>
  <dcterms:created xsi:type="dcterms:W3CDTF">2010-01-12T19:33:06Z</dcterms:created>
  <dcterms:modified xsi:type="dcterms:W3CDTF">2016-12-17T09:49:00Z</dcterms:modified>
</cp:coreProperties>
</file>